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80" tabRatio="822" firstSheet="6" activeTab="10"/>
  </bookViews>
  <sheets>
    <sheet name="Round 1" sheetId="1" r:id="rId1"/>
    <sheet name="Round 2" sheetId="9" r:id="rId2"/>
    <sheet name="Round 3" sheetId="10" r:id="rId3"/>
    <sheet name="Round 4" sheetId="11" r:id="rId4"/>
    <sheet name="ROUND 5" sheetId="12" r:id="rId5"/>
    <sheet name="Round 6" sheetId="14" r:id="rId6"/>
    <sheet name="Round 7" sheetId="15" r:id="rId7"/>
    <sheet name="Round 8" sheetId="16" r:id="rId8"/>
    <sheet name="Round 9" sheetId="17" r:id="rId9"/>
    <sheet name="Round 10" sheetId="18" r:id="rId10"/>
    <sheet name="Round 11" sheetId="20" r:id="rId11"/>
    <sheet name="Round 12" sheetId="21" r:id="rId12"/>
    <sheet name="IND" sheetId="3" r:id="rId13"/>
    <sheet name="CUP" sheetId="4" r:id="rId14"/>
    <sheet name="Species Data" sheetId="23" state="hidden" r:id="rId15"/>
    <sheet name="Species" sheetId="6" r:id="rId16"/>
    <sheet name="Pairs" sheetId="7" r:id="rId17"/>
    <sheet name="5 - man" sheetId="8" r:id="rId18"/>
    <sheet name="Plate" sheetId="13" r:id="rId19"/>
    <sheet name="Members" sheetId="2" state="hidden" r:id="rId20"/>
    <sheet name="Sheet2" sheetId="19" state="hidden" r:id="rId21"/>
    <sheet name="Sheet1" sheetId="22" state="hidden" r:id="rId22"/>
    <sheet name="Sheet3" sheetId="24" state="hidden" r:id="rId23"/>
    <sheet name="Sheet4" sheetId="25" state="hidden" r:id="rId24"/>
  </sheets>
  <definedNames>
    <definedName name="_xlnm._FilterDatabase" localSheetId="12" hidden="1">IND!$A$2:$AD$121</definedName>
    <definedName name="_xlnm._FilterDatabase" localSheetId="2" hidden="1">'Round 3'!$A$10:$AA$97</definedName>
    <definedName name="_xlnm._FilterDatabase" localSheetId="3" hidden="1">'Round 4'!$A$10:$AL$102</definedName>
    <definedName name="_xlnm._FilterDatabase" localSheetId="7" hidden="1">'Round 8'!$A$9:$AE$60</definedName>
    <definedName name="_xlnm._FilterDatabase" localSheetId="15" hidden="1">Species!$A$2:$AG$163</definedName>
    <definedName name="_xlnm.Print_Area" localSheetId="17">'5 - man'!$B$1:$N$157</definedName>
    <definedName name="_xlnm.Print_Area" localSheetId="13">CUP!$A$4:$J$104</definedName>
    <definedName name="_xlnm.Print_Area" localSheetId="12">IND!$A$1:$Q$90</definedName>
    <definedName name="_xlnm.Print_Area" localSheetId="16">Pairs!$A$1:$Z$35</definedName>
    <definedName name="_xlnm.Print_Area" localSheetId="18">Plate!$A$1:$L$74</definedName>
    <definedName name="_xlnm.Print_Area" localSheetId="0">'Round 1'!$A$1:$X$103</definedName>
    <definedName name="_xlnm.Print_Area" localSheetId="9">'Round 10'!$A$2:$AC$67</definedName>
    <definedName name="_xlnm.Print_Area" localSheetId="10">'Round 11'!$A$1:$AE$47</definedName>
    <definedName name="_xlnm.Print_Area" localSheetId="11">'Round 12'!$A$1:$V$54</definedName>
    <definedName name="_xlnm.Print_Area" localSheetId="1">'Round 2'!$A$1:$Y$98</definedName>
    <definedName name="_xlnm.Print_Area" localSheetId="2">'Round 3'!$A$1:$AA$99</definedName>
    <definedName name="_xlnm.Print_Area" localSheetId="3">'Round 4'!$A$1:$AH$104</definedName>
    <definedName name="_xlnm.Print_Area" localSheetId="4">'ROUND 5'!$A$1:$AD$83</definedName>
    <definedName name="_xlnm.Print_Area" localSheetId="5">'Round 6'!$A$1:$AA$46</definedName>
    <definedName name="_xlnm.Print_Area" localSheetId="6">'Round 7'!$A$1:$AA$54</definedName>
    <definedName name="_xlnm.Print_Area" localSheetId="7">'Round 8'!$A$1:$AG$63</definedName>
    <definedName name="_xlnm.Print_Area" localSheetId="8">'Round 9'!$A$1:$AM$55</definedName>
    <definedName name="_xlnm.Print_Area" localSheetId="15">Species!$B$1:$W$61</definedName>
  </definedNames>
  <calcPr calcId="145621"/>
  <pivotCaches>
    <pivotCache cacheId="0" r:id="rId25"/>
  </pivotCaches>
</workbook>
</file>

<file path=xl/calcChain.xml><?xml version="1.0" encoding="utf-8"?>
<calcChain xmlns="http://schemas.openxmlformats.org/spreadsheetml/2006/main">
  <c r="L45" i="13" l="1"/>
  <c r="L46" i="13"/>
  <c r="L44" i="13"/>
  <c r="M152" i="8"/>
  <c r="M150" i="8"/>
  <c r="M132" i="8"/>
  <c r="M131" i="8"/>
  <c r="M110" i="8"/>
  <c r="M103" i="8"/>
  <c r="M95" i="8"/>
  <c r="M93" i="8"/>
  <c r="M84" i="8"/>
  <c r="M67" i="8"/>
  <c r="M66" i="8"/>
  <c r="M51" i="8"/>
  <c r="M49" i="8"/>
  <c r="M48" i="8"/>
  <c r="M27" i="8"/>
  <c r="N5" i="7"/>
  <c r="N10" i="7"/>
  <c r="N18" i="7"/>
  <c r="N12" i="7"/>
  <c r="N8" i="7"/>
  <c r="N13" i="7"/>
  <c r="N7" i="7"/>
  <c r="N6" i="7"/>
  <c r="N9" i="7"/>
  <c r="N25" i="7"/>
  <c r="N23" i="7"/>
  <c r="N14" i="7"/>
  <c r="N11" i="7"/>
  <c r="N24" i="7"/>
  <c r="N17" i="7"/>
  <c r="N16" i="7"/>
  <c r="N26" i="7"/>
  <c r="N22" i="7"/>
  <c r="N19" i="7"/>
  <c r="N20" i="7"/>
  <c r="N27" i="7"/>
  <c r="N21" i="7"/>
  <c r="N30" i="7"/>
  <c r="N29" i="7"/>
  <c r="N28" i="7"/>
  <c r="N31" i="7"/>
  <c r="N32" i="7"/>
  <c r="N33" i="7"/>
  <c r="N15" i="7"/>
  <c r="Y28" i="7"/>
  <c r="Y31" i="7"/>
  <c r="Y30" i="7"/>
  <c r="Y29" i="7"/>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4" i="6"/>
  <c r="C55" i="6"/>
  <c r="C56" i="6"/>
  <c r="C57" i="6"/>
  <c r="C58" i="6"/>
  <c r="C59" i="6"/>
  <c r="C60" i="6"/>
  <c r="C61" i="6"/>
  <c r="C62" i="6"/>
  <c r="C63" i="6"/>
  <c r="C64" i="6"/>
  <c r="C68" i="6"/>
  <c r="C69" i="6"/>
  <c r="C70" i="6"/>
  <c r="C71" i="6"/>
  <c r="C72" i="6"/>
  <c r="C73" i="6"/>
  <c r="C74" i="6"/>
  <c r="C75" i="6"/>
  <c r="C77" i="6"/>
  <c r="C78" i="6"/>
  <c r="C79" i="6"/>
  <c r="C80" i="6"/>
  <c r="C81" i="6"/>
  <c r="C82" i="6"/>
  <c r="C83" i="6"/>
  <c r="C84" i="6"/>
  <c r="C85" i="6"/>
  <c r="C86" i="6"/>
  <c r="C87" i="6"/>
  <c r="C88" i="6"/>
  <c r="C89" i="6"/>
  <c r="C90" i="6"/>
  <c r="C99" i="6"/>
  <c r="C100" i="6"/>
  <c r="C101" i="6"/>
  <c r="C102" i="6"/>
  <c r="C103" i="6"/>
  <c r="C104" i="6"/>
  <c r="C105" i="6"/>
  <c r="C107"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3" i="6"/>
  <c r="C145" i="6"/>
  <c r="C159" i="6"/>
  <c r="D114" i="6"/>
  <c r="D98" i="6"/>
  <c r="D115" i="6"/>
  <c r="D162" i="6"/>
  <c r="D163" i="6"/>
  <c r="D6" i="6"/>
  <c r="D77" i="6"/>
  <c r="K79" i="4"/>
  <c r="K28" i="4"/>
  <c r="P4" i="3"/>
  <c r="M23" i="8" s="1"/>
  <c r="P6" i="3"/>
  <c r="P5" i="3"/>
  <c r="Y20" i="7" s="1"/>
  <c r="P8" i="3"/>
  <c r="P10" i="3"/>
  <c r="M44" i="8" s="1"/>
  <c r="P7" i="3"/>
  <c r="P9" i="3"/>
  <c r="M35" i="8" s="1"/>
  <c r="P11" i="3"/>
  <c r="P12" i="3"/>
  <c r="M42" i="8" s="1"/>
  <c r="P13" i="3"/>
  <c r="M41" i="8" s="1"/>
  <c r="P14" i="3"/>
  <c r="M32" i="8" s="1"/>
  <c r="P15" i="3"/>
  <c r="M73" i="8" s="1"/>
  <c r="P18" i="3"/>
  <c r="M104" i="8" s="1"/>
  <c r="P19" i="3"/>
  <c r="Y21" i="7" s="1"/>
  <c r="P16" i="3"/>
  <c r="M139" i="8" s="1"/>
  <c r="P17" i="3"/>
  <c r="M140" i="8" s="1"/>
  <c r="P21" i="3"/>
  <c r="P20" i="3"/>
  <c r="P23" i="3"/>
  <c r="M58" i="8" s="1"/>
  <c r="P24" i="3"/>
  <c r="M109" i="8" s="1"/>
  <c r="P25" i="3"/>
  <c r="M112" i="8" s="1"/>
  <c r="P22" i="3"/>
  <c r="M76" i="8" s="1"/>
  <c r="P29" i="3"/>
  <c r="M121" i="8" s="1"/>
  <c r="P26" i="3"/>
  <c r="M119" i="8" s="1"/>
  <c r="P28" i="3"/>
  <c r="M68" i="8" s="1"/>
  <c r="P33" i="3"/>
  <c r="M83" i="8" s="1"/>
  <c r="P27" i="3"/>
  <c r="M33" i="8" s="1"/>
  <c r="P30" i="3"/>
  <c r="M81" i="8" s="1"/>
  <c r="P31" i="3"/>
  <c r="M142" i="8" s="1"/>
  <c r="P32" i="3"/>
  <c r="Y26" i="7" s="1"/>
  <c r="P35" i="3"/>
  <c r="M122" i="8" s="1"/>
  <c r="P34" i="3"/>
  <c r="Y18" i="7" s="1"/>
  <c r="P37" i="3"/>
  <c r="M92" i="8" s="1"/>
  <c r="P41" i="3"/>
  <c r="P36" i="3"/>
  <c r="M60" i="8" s="1"/>
  <c r="P39" i="3"/>
  <c r="P40" i="3"/>
  <c r="M130" i="8" s="1"/>
  <c r="P44" i="3"/>
  <c r="P54" i="3"/>
  <c r="P46" i="3"/>
  <c r="M151" i="8" s="1"/>
  <c r="P48" i="3"/>
  <c r="P55" i="3"/>
  <c r="M100" i="8" s="1"/>
  <c r="P66" i="3"/>
  <c r="P65" i="3"/>
  <c r="M57" i="8" s="1"/>
  <c r="P3" i="3"/>
  <c r="Y5" i="7" s="1"/>
  <c r="F62" i="21"/>
  <c r="F63" i="21"/>
  <c r="F61" i="21"/>
  <c r="F47" i="21"/>
  <c r="F30" i="21"/>
  <c r="F40" i="21"/>
  <c r="F12" i="21"/>
  <c r="F18" i="21"/>
  <c r="F38" i="21"/>
  <c r="F41" i="21"/>
  <c r="F45" i="21"/>
  <c r="F50" i="21"/>
  <c r="F52" i="21"/>
  <c r="F55" i="21"/>
  <c r="F16" i="21"/>
  <c r="F19" i="21"/>
  <c r="F25" i="21"/>
  <c r="F36" i="21"/>
  <c r="F49" i="21"/>
  <c r="F51" i="21"/>
  <c r="K57" i="21"/>
  <c r="AO83" i="21"/>
  <c r="AN83" i="21"/>
  <c r="AM83" i="21"/>
  <c r="AL83" i="21"/>
  <c r="AK83" i="21"/>
  <c r="AJ83" i="21"/>
  <c r="AI83" i="21"/>
  <c r="AH83" i="21"/>
  <c r="AG83" i="21"/>
  <c r="AF83" i="21"/>
  <c r="AE83" i="21"/>
  <c r="AB83" i="21"/>
  <c r="AA83" i="21"/>
  <c r="Z83" i="21"/>
  <c r="Y83" i="21"/>
  <c r="X83" i="21"/>
  <c r="W83" i="21"/>
  <c r="V83" i="21"/>
  <c r="U83" i="21"/>
  <c r="T83" i="21"/>
  <c r="S83" i="21"/>
  <c r="R83" i="21"/>
  <c r="Q83" i="21"/>
  <c r="P83" i="21"/>
  <c r="O83" i="21"/>
  <c r="N83" i="21"/>
  <c r="M83" i="21"/>
  <c r="L83" i="21"/>
  <c r="AC81" i="21"/>
  <c r="AD81" i="21" s="1"/>
  <c r="K81" i="21"/>
  <c r="E81" i="21"/>
  <c r="AC66" i="21"/>
  <c r="AD66" i="21" s="1"/>
  <c r="K66" i="21"/>
  <c r="AC63" i="21"/>
  <c r="AD63" i="21" s="1"/>
  <c r="K63" i="21"/>
  <c r="AC61" i="21"/>
  <c r="AD61" i="21" s="1"/>
  <c r="K61" i="21"/>
  <c r="AC62" i="21"/>
  <c r="AD62" i="21" s="1"/>
  <c r="K62" i="21"/>
  <c r="AC58" i="21"/>
  <c r="AD58" i="21" s="1"/>
  <c r="K58" i="21"/>
  <c r="F58" i="21"/>
  <c r="AC54" i="21"/>
  <c r="AD54" i="21" s="1"/>
  <c r="K54" i="21"/>
  <c r="F54" i="21"/>
  <c r="AC59" i="21"/>
  <c r="AD59" i="21" s="1"/>
  <c r="K59" i="21"/>
  <c r="F59" i="21"/>
  <c r="AC51" i="21"/>
  <c r="AD51" i="21" s="1"/>
  <c r="K51" i="21"/>
  <c r="AC49" i="21"/>
  <c r="AD49" i="21" s="1"/>
  <c r="K49" i="21"/>
  <c r="AC36" i="21"/>
  <c r="AD36" i="21" s="1"/>
  <c r="K36" i="21"/>
  <c r="AC25" i="21"/>
  <c r="AD25" i="21" s="1"/>
  <c r="K25" i="21"/>
  <c r="AC19" i="21"/>
  <c r="AD19" i="21" s="1"/>
  <c r="K19" i="21"/>
  <c r="AC16" i="21"/>
  <c r="AD16" i="21" s="1"/>
  <c r="K16" i="21"/>
  <c r="AC55" i="21"/>
  <c r="AD55" i="21" s="1"/>
  <c r="K55" i="21"/>
  <c r="AC52" i="21"/>
  <c r="AD52" i="21" s="1"/>
  <c r="K52" i="21"/>
  <c r="AC50" i="21"/>
  <c r="AD50" i="21" s="1"/>
  <c r="K50" i="21"/>
  <c r="AC45" i="21"/>
  <c r="AD45" i="21" s="1"/>
  <c r="K45" i="21"/>
  <c r="AC41" i="21"/>
  <c r="AD41" i="21" s="1"/>
  <c r="K41" i="21"/>
  <c r="AC38" i="21"/>
  <c r="AD38" i="21" s="1"/>
  <c r="K38" i="21"/>
  <c r="AC31" i="21"/>
  <c r="AD31" i="21" s="1"/>
  <c r="K31" i="21"/>
  <c r="AC18" i="21"/>
  <c r="AD18" i="21" s="1"/>
  <c r="K18" i="21"/>
  <c r="AC12" i="21"/>
  <c r="AD12" i="21" s="1"/>
  <c r="K12" i="21"/>
  <c r="AC40" i="21"/>
  <c r="AD40" i="21" s="1"/>
  <c r="K40" i="21"/>
  <c r="AC30" i="21"/>
  <c r="AD30" i="21" s="1"/>
  <c r="K30" i="21"/>
  <c r="AC47" i="21"/>
  <c r="AD47" i="21" s="1"/>
  <c r="K47" i="21"/>
  <c r="AC79" i="21"/>
  <c r="AD79" i="21" s="1"/>
  <c r="K79" i="21"/>
  <c r="AC65" i="21"/>
  <c r="AD65" i="21" s="1"/>
  <c r="K65" i="21"/>
  <c r="F65" i="21"/>
  <c r="AC80" i="21"/>
  <c r="AD80" i="21" s="1"/>
  <c r="K80" i="21"/>
  <c r="AC70" i="21"/>
  <c r="AD70" i="21" s="1"/>
  <c r="K70" i="21"/>
  <c r="AC42" i="21"/>
  <c r="AD42" i="21" s="1"/>
  <c r="K42" i="21"/>
  <c r="F42" i="21"/>
  <c r="AC68" i="21"/>
  <c r="AD68" i="21" s="1"/>
  <c r="K68" i="21"/>
  <c r="AC33" i="21"/>
  <c r="AD33" i="21" s="1"/>
  <c r="K33" i="21"/>
  <c r="F33" i="21"/>
  <c r="AC34" i="21"/>
  <c r="AD34" i="21" s="1"/>
  <c r="K34" i="21"/>
  <c r="F34" i="21"/>
  <c r="AC78" i="21"/>
  <c r="AD78" i="21" s="1"/>
  <c r="K78" i="21"/>
  <c r="AC15" i="21"/>
  <c r="AD15" i="21" s="1"/>
  <c r="K15" i="21"/>
  <c r="F15" i="21"/>
  <c r="AC72" i="21"/>
  <c r="AD72" i="21" s="1"/>
  <c r="K72" i="21"/>
  <c r="AC27" i="21"/>
  <c r="AD27" i="21" s="1"/>
  <c r="K27" i="21"/>
  <c r="F27" i="21"/>
  <c r="AC14" i="21"/>
  <c r="AD14" i="21" s="1"/>
  <c r="K14" i="21"/>
  <c r="F14" i="21"/>
  <c r="AC23" i="21"/>
  <c r="AD23" i="21" s="1"/>
  <c r="K23" i="21"/>
  <c r="F23" i="21"/>
  <c r="AC44" i="21"/>
  <c r="AD44" i="21" s="1"/>
  <c r="K44" i="21"/>
  <c r="F44" i="21"/>
  <c r="AC74" i="21"/>
  <c r="AD74" i="21" s="1"/>
  <c r="K74" i="21"/>
  <c r="AC11" i="21"/>
  <c r="AD11" i="21" s="1"/>
  <c r="K11" i="21"/>
  <c r="F11" i="21"/>
  <c r="AC76" i="21"/>
  <c r="AD76" i="21" s="1"/>
  <c r="K76" i="21"/>
  <c r="AC37" i="21"/>
  <c r="AD37" i="21" s="1"/>
  <c r="K37" i="21"/>
  <c r="F37" i="21"/>
  <c r="AC53" i="21"/>
  <c r="AD53" i="21" s="1"/>
  <c r="K53" i="21"/>
  <c r="F53" i="21"/>
  <c r="AC75" i="21"/>
  <c r="AD75" i="21" s="1"/>
  <c r="K75" i="21"/>
  <c r="AC29" i="21"/>
  <c r="AD29" i="21" s="1"/>
  <c r="K29" i="21"/>
  <c r="F29" i="21"/>
  <c r="AC57" i="21"/>
  <c r="AD57" i="21" s="1"/>
  <c r="F57" i="21"/>
  <c r="AC32" i="21"/>
  <c r="AD32" i="21" s="1"/>
  <c r="K32" i="21"/>
  <c r="F32" i="21"/>
  <c r="AC24" i="21"/>
  <c r="AD24" i="21" s="1"/>
  <c r="K24" i="21"/>
  <c r="F24" i="21"/>
  <c r="AC17" i="21"/>
  <c r="AD17" i="21" s="1"/>
  <c r="K17" i="21"/>
  <c r="F17" i="21"/>
  <c r="AC13" i="21"/>
  <c r="AD13" i="21" s="1"/>
  <c r="K13" i="21"/>
  <c r="F13" i="21"/>
  <c r="AC22" i="21"/>
  <c r="AD22" i="21" s="1"/>
  <c r="K22" i="21"/>
  <c r="F22" i="21"/>
  <c r="AC26" i="21"/>
  <c r="AD26" i="21" s="1"/>
  <c r="K26" i="21"/>
  <c r="F26" i="21"/>
  <c r="AC73" i="21"/>
  <c r="AD73" i="21" s="1"/>
  <c r="K73" i="21"/>
  <c r="AC77" i="21"/>
  <c r="AD77" i="21" s="1"/>
  <c r="K77" i="21"/>
  <c r="AC67" i="21"/>
  <c r="AD67" i="21" s="1"/>
  <c r="K67" i="21"/>
  <c r="AC39" i="21"/>
  <c r="AD39" i="21" s="1"/>
  <c r="K39" i="21"/>
  <c r="F39" i="21"/>
  <c r="AC20" i="21"/>
  <c r="AD20" i="21" s="1"/>
  <c r="K20" i="21"/>
  <c r="F20" i="21"/>
  <c r="AC56" i="21"/>
  <c r="AD56" i="21" s="1"/>
  <c r="K56" i="21"/>
  <c r="F56" i="21"/>
  <c r="AC60" i="21"/>
  <c r="AD60" i="21" s="1"/>
  <c r="K60" i="21"/>
  <c r="F60" i="21"/>
  <c r="AC35" i="21"/>
  <c r="AD35" i="21" s="1"/>
  <c r="K35" i="21"/>
  <c r="F35" i="21"/>
  <c r="AC64" i="21"/>
  <c r="AD64" i="21" s="1"/>
  <c r="K64" i="21"/>
  <c r="F64" i="21"/>
  <c r="AC71" i="21"/>
  <c r="AD71" i="21" s="1"/>
  <c r="K71" i="21"/>
  <c r="AC46" i="21"/>
  <c r="AD46" i="21" s="1"/>
  <c r="K46" i="21"/>
  <c r="F46" i="21"/>
  <c r="AC69" i="21"/>
  <c r="AD69" i="21" s="1"/>
  <c r="K69" i="21"/>
  <c r="AC48" i="21"/>
  <c r="AD48" i="21" s="1"/>
  <c r="K48" i="21"/>
  <c r="F48" i="21"/>
  <c r="AC21" i="21"/>
  <c r="AD21" i="21" s="1"/>
  <c r="K21" i="21"/>
  <c r="F21" i="21"/>
  <c r="AC28" i="21"/>
  <c r="AD28" i="21" s="1"/>
  <c r="K28" i="21"/>
  <c r="F28" i="21"/>
  <c r="AC43" i="21"/>
  <c r="K43" i="21"/>
  <c r="F43" i="21"/>
  <c r="Y13" i="7" l="1"/>
  <c r="Y6" i="7"/>
  <c r="Y9" i="7"/>
  <c r="Y24" i="7"/>
  <c r="Y8" i="7"/>
  <c r="Y17" i="7"/>
  <c r="Y16" i="7"/>
  <c r="Y15" i="7"/>
  <c r="Y7" i="7"/>
  <c r="Y19" i="7"/>
  <c r="Y23" i="7"/>
  <c r="M26" i="8"/>
  <c r="Y12" i="7"/>
  <c r="Y14" i="7"/>
  <c r="Y25" i="7"/>
  <c r="Y10" i="7"/>
  <c r="Y11" i="7"/>
  <c r="Y27" i="7"/>
  <c r="Y22" i="7"/>
  <c r="K83" i="21"/>
  <c r="AC83" i="21"/>
  <c r="AD43" i="21"/>
  <c r="AD83" i="21" s="1"/>
  <c r="J83" i="21"/>
  <c r="H83" i="21" s="1"/>
  <c r="J84" i="13"/>
  <c r="J81" i="13"/>
  <c r="J55" i="13"/>
  <c r="J52" i="13"/>
  <c r="J25" i="13"/>
  <c r="J22" i="13"/>
  <c r="L152" i="8"/>
  <c r="L150" i="8"/>
  <c r="L132" i="8"/>
  <c r="L131" i="8"/>
  <c r="L121" i="8"/>
  <c r="L110" i="8"/>
  <c r="L109" i="8"/>
  <c r="L95" i="8"/>
  <c r="L93" i="8"/>
  <c r="L92" i="8"/>
  <c r="L83" i="8"/>
  <c r="L81" i="8"/>
  <c r="L64" i="8"/>
  <c r="L56" i="8"/>
  <c r="L52" i="8"/>
  <c r="L49" i="8"/>
  <c r="L48" i="8"/>
  <c r="L25" i="8"/>
  <c r="X21" i="7"/>
  <c r="D8" i="6"/>
  <c r="D22" i="6"/>
  <c r="D68" i="6"/>
  <c r="D13" i="6"/>
  <c r="D73" i="6"/>
  <c r="D3" i="6"/>
  <c r="D55" i="6"/>
  <c r="D35" i="6"/>
  <c r="D51" i="6"/>
  <c r="D74" i="6"/>
  <c r="D63" i="6"/>
  <c r="D16" i="6"/>
  <c r="D64" i="6"/>
  <c r="D25" i="6"/>
  <c r="D59" i="6"/>
  <c r="D57" i="6"/>
  <c r="D61" i="6"/>
  <c r="D83" i="6"/>
  <c r="D40" i="6"/>
  <c r="D118" i="6"/>
  <c r="D116" i="6"/>
  <c r="D78" i="6"/>
  <c r="D119" i="6"/>
  <c r="D140" i="6"/>
  <c r="D41" i="6"/>
  <c r="D70" i="6"/>
  <c r="D56" i="6"/>
  <c r="D46" i="6"/>
  <c r="D133" i="6"/>
  <c r="D75" i="6"/>
  <c r="D5" i="6"/>
  <c r="D99" i="6"/>
  <c r="D79" i="6"/>
  <c r="D17" i="6"/>
  <c r="D90" i="6"/>
  <c r="D84" i="6"/>
  <c r="D7" i="6"/>
  <c r="D52" i="6"/>
  <c r="D26" i="6"/>
  <c r="D141" i="6"/>
  <c r="D32" i="6"/>
  <c r="D71" i="6"/>
  <c r="D27" i="6"/>
  <c r="D4" i="6"/>
  <c r="D20" i="6"/>
  <c r="D121" i="6"/>
  <c r="D125" i="6"/>
  <c r="D18" i="6"/>
  <c r="D128" i="6"/>
  <c r="D81" i="6"/>
  <c r="D80" i="6"/>
  <c r="D50" i="6"/>
  <c r="D15" i="6"/>
  <c r="D10" i="6"/>
  <c r="D9" i="6"/>
  <c r="D142" i="6"/>
  <c r="D58" i="6"/>
  <c r="D62" i="6"/>
  <c r="D134" i="6"/>
  <c r="D23" i="6"/>
  <c r="D14" i="6"/>
  <c r="D126" i="6"/>
  <c r="D12" i="6"/>
  <c r="D29" i="6"/>
  <c r="D106" i="6"/>
  <c r="D117" i="6"/>
  <c r="D143" i="6"/>
  <c r="D19" i="6"/>
  <c r="D85" i="6"/>
  <c r="D122" i="6"/>
  <c r="D53" i="6"/>
  <c r="D47" i="6"/>
  <c r="D49" i="6"/>
  <c r="D82" i="6"/>
  <c r="D38" i="6"/>
  <c r="D91" i="6"/>
  <c r="D129" i="6"/>
  <c r="D44" i="6"/>
  <c r="D42" i="6"/>
  <c r="D144" i="6"/>
  <c r="D86" i="6"/>
  <c r="D102" i="6"/>
  <c r="D24" i="6"/>
  <c r="D145" i="6"/>
  <c r="D92" i="6"/>
  <c r="D146" i="6"/>
  <c r="D100" i="6"/>
  <c r="D60" i="6"/>
  <c r="D43" i="6"/>
  <c r="D69" i="6"/>
  <c r="D135" i="6"/>
  <c r="D28" i="6"/>
  <c r="D147" i="6"/>
  <c r="D34" i="6"/>
  <c r="D36" i="6"/>
  <c r="D21" i="6"/>
  <c r="D148" i="6"/>
  <c r="D107" i="6"/>
  <c r="D93" i="6"/>
  <c r="D30" i="6"/>
  <c r="D94" i="6"/>
  <c r="D120" i="6"/>
  <c r="D130" i="6"/>
  <c r="D149" i="6"/>
  <c r="D150" i="6"/>
  <c r="D123" i="6"/>
  <c r="D124" i="6"/>
  <c r="D48" i="6"/>
  <c r="D151" i="6"/>
  <c r="D54" i="6"/>
  <c r="D131" i="6"/>
  <c r="D101" i="6"/>
  <c r="D108" i="6"/>
  <c r="D152" i="6"/>
  <c r="D136" i="6"/>
  <c r="D95" i="6"/>
  <c r="D45" i="6"/>
  <c r="D132" i="6"/>
  <c r="D153" i="6"/>
  <c r="D65" i="6"/>
  <c r="D31" i="6"/>
  <c r="D96" i="6"/>
  <c r="D154" i="6"/>
  <c r="D109" i="6"/>
  <c r="D88" i="6"/>
  <c r="D87" i="6"/>
  <c r="D39" i="6"/>
  <c r="D110" i="6"/>
  <c r="D111" i="6"/>
  <c r="D155" i="6"/>
  <c r="D137" i="6"/>
  <c r="D156" i="6"/>
  <c r="D11" i="6"/>
  <c r="D157" i="6"/>
  <c r="D103" i="6"/>
  <c r="D105" i="6"/>
  <c r="D158" i="6"/>
  <c r="D159" i="6"/>
  <c r="D33" i="6"/>
  <c r="D89" i="6"/>
  <c r="D66" i="6"/>
  <c r="D160" i="6"/>
  <c r="D76" i="6"/>
  <c r="D97" i="6"/>
  <c r="D67" i="6"/>
  <c r="D104" i="6"/>
  <c r="D112" i="6"/>
  <c r="D37" i="6"/>
  <c r="D113" i="6"/>
  <c r="D72" i="6"/>
  <c r="D138" i="6"/>
  <c r="D139" i="6"/>
  <c r="D161" i="6"/>
  <c r="D127" i="6"/>
  <c r="I93" i="4"/>
  <c r="I67" i="4"/>
  <c r="I44" i="4"/>
  <c r="I19" i="4"/>
  <c r="O88" i="3"/>
  <c r="O54" i="3"/>
  <c r="O55" i="3"/>
  <c r="O62" i="3"/>
  <c r="L67" i="8" s="1"/>
  <c r="O63" i="3"/>
  <c r="L24" i="8" s="1"/>
  <c r="O73" i="3"/>
  <c r="O74" i="3"/>
  <c r="L82" i="8" s="1"/>
  <c r="O87" i="3"/>
  <c r="O6" i="3"/>
  <c r="O5" i="3"/>
  <c r="L43" i="8" s="1"/>
  <c r="O8" i="3"/>
  <c r="O7" i="3"/>
  <c r="O14" i="3"/>
  <c r="L32" i="8" s="1"/>
  <c r="O9" i="3"/>
  <c r="L35" i="8" s="1"/>
  <c r="O10" i="3"/>
  <c r="L44" i="8" s="1"/>
  <c r="O11" i="3"/>
  <c r="L123" i="8" s="1"/>
  <c r="O12" i="3"/>
  <c r="O13" i="3"/>
  <c r="O16" i="3"/>
  <c r="L139" i="8" s="1"/>
  <c r="O15" i="3"/>
  <c r="L73" i="8" s="1"/>
  <c r="O18" i="3"/>
  <c r="L104" i="8" s="1"/>
  <c r="O21" i="3"/>
  <c r="O17" i="3"/>
  <c r="O20" i="3"/>
  <c r="O25" i="3"/>
  <c r="L112" i="8" s="1"/>
  <c r="O23" i="3"/>
  <c r="L58" i="8" s="1"/>
  <c r="O27" i="3"/>
  <c r="L33" i="8" s="1"/>
  <c r="O22" i="3"/>
  <c r="O31" i="3"/>
  <c r="L142" i="8" s="1"/>
  <c r="O38" i="3"/>
  <c r="O34" i="3"/>
  <c r="O36" i="3"/>
  <c r="L60" i="8" s="1"/>
  <c r="O35" i="3"/>
  <c r="L122" i="8" s="1"/>
  <c r="O47" i="3"/>
  <c r="L102" i="8" s="1"/>
  <c r="O40" i="3"/>
  <c r="O53" i="3"/>
  <c r="L66" i="8" s="1"/>
  <c r="O49" i="3"/>
  <c r="O60" i="3"/>
  <c r="O46" i="3"/>
  <c r="L151" i="8" s="1"/>
  <c r="O3" i="3"/>
  <c r="O4" i="3"/>
  <c r="L23" i="8" s="1"/>
  <c r="F20" i="20"/>
  <c r="F24" i="20"/>
  <c r="F26" i="20"/>
  <c r="F35" i="20"/>
  <c r="F37" i="20"/>
  <c r="F40" i="20"/>
  <c r="F12" i="20"/>
  <c r="F15" i="20"/>
  <c r="F18" i="20"/>
  <c r="F29" i="20"/>
  <c r="F54" i="20"/>
  <c r="F22" i="20"/>
  <c r="F25" i="20"/>
  <c r="F39" i="20"/>
  <c r="F45" i="20"/>
  <c r="F50" i="20"/>
  <c r="F47" i="20"/>
  <c r="F51" i="20"/>
  <c r="F52" i="20"/>
  <c r="F53" i="20"/>
  <c r="F21" i="20"/>
  <c r="AO83" i="20"/>
  <c r="AN83" i="20"/>
  <c r="AM83" i="20"/>
  <c r="AL83" i="20"/>
  <c r="AK83" i="20"/>
  <c r="AJ83" i="20"/>
  <c r="AI83" i="20"/>
  <c r="AH83" i="20"/>
  <c r="AG83" i="20"/>
  <c r="AF83" i="20"/>
  <c r="AE83" i="20"/>
  <c r="AB83" i="20"/>
  <c r="AA83" i="20"/>
  <c r="Z83" i="20"/>
  <c r="Y83" i="20"/>
  <c r="X83" i="20"/>
  <c r="W83" i="20"/>
  <c r="V83" i="20"/>
  <c r="U83" i="20"/>
  <c r="T83" i="20"/>
  <c r="S83" i="20"/>
  <c r="R83" i="20"/>
  <c r="Q83" i="20"/>
  <c r="P83" i="20"/>
  <c r="O83" i="20"/>
  <c r="N83" i="20"/>
  <c r="M83" i="20"/>
  <c r="L83" i="20"/>
  <c r="AC81" i="20"/>
  <c r="AD81" i="20" s="1"/>
  <c r="K81" i="20"/>
  <c r="E81" i="20"/>
  <c r="AC80" i="20"/>
  <c r="AD80" i="20" s="1"/>
  <c r="K80" i="20"/>
  <c r="AD79" i="20"/>
  <c r="AC79" i="20"/>
  <c r="K79" i="20"/>
  <c r="AC78" i="20"/>
  <c r="AD78" i="20" s="1"/>
  <c r="K78" i="20"/>
  <c r="AC77" i="20"/>
  <c r="AD77" i="20" s="1"/>
  <c r="K77" i="20"/>
  <c r="AC76" i="20"/>
  <c r="AD76" i="20" s="1"/>
  <c r="K76" i="20"/>
  <c r="F76" i="20"/>
  <c r="AC75" i="20"/>
  <c r="AD75" i="20" s="1"/>
  <c r="K75" i="20"/>
  <c r="F75" i="20"/>
  <c r="AC74" i="20"/>
  <c r="AD74" i="20" s="1"/>
  <c r="K74" i="20"/>
  <c r="F74" i="20"/>
  <c r="AC73" i="20"/>
  <c r="AD73" i="20" s="1"/>
  <c r="K73" i="20"/>
  <c r="AC52" i="20"/>
  <c r="AD52" i="20" s="1"/>
  <c r="K52" i="20"/>
  <c r="AC51" i="20"/>
  <c r="AD51" i="20" s="1"/>
  <c r="K51" i="20"/>
  <c r="AC47" i="20"/>
  <c r="AD47" i="20" s="1"/>
  <c r="K47" i="20"/>
  <c r="AC50" i="20"/>
  <c r="AD50" i="20" s="1"/>
  <c r="K50" i="20"/>
  <c r="AC45" i="20"/>
  <c r="AD45" i="20" s="1"/>
  <c r="K45" i="20"/>
  <c r="AC39" i="20"/>
  <c r="AD39" i="20" s="1"/>
  <c r="K39" i="20"/>
  <c r="AC25" i="20"/>
  <c r="AD25" i="20" s="1"/>
  <c r="K25" i="20"/>
  <c r="AC22" i="20"/>
  <c r="AD22" i="20" s="1"/>
  <c r="K22" i="20"/>
  <c r="AC54" i="20"/>
  <c r="AD54" i="20" s="1"/>
  <c r="K54" i="20"/>
  <c r="AC29" i="20"/>
  <c r="AD29" i="20" s="1"/>
  <c r="K29" i="20"/>
  <c r="AC18" i="20"/>
  <c r="AD18" i="20" s="1"/>
  <c r="K18" i="20"/>
  <c r="AC15" i="20"/>
  <c r="AD15" i="20" s="1"/>
  <c r="K15" i="20"/>
  <c r="AC12" i="20"/>
  <c r="AD12" i="20" s="1"/>
  <c r="K12" i="20"/>
  <c r="AC40" i="20"/>
  <c r="AD40" i="20" s="1"/>
  <c r="K40" i="20"/>
  <c r="AC37" i="20"/>
  <c r="AD37" i="20" s="1"/>
  <c r="K37" i="20"/>
  <c r="AC35" i="20"/>
  <c r="AD35" i="20" s="1"/>
  <c r="K35" i="20"/>
  <c r="AC26" i="20"/>
  <c r="AD26" i="20" s="1"/>
  <c r="K26" i="20"/>
  <c r="AC24" i="20"/>
  <c r="AD24" i="20" s="1"/>
  <c r="K24" i="20"/>
  <c r="AC20" i="20"/>
  <c r="AD20" i="20" s="1"/>
  <c r="K20" i="20"/>
  <c r="AC55" i="20"/>
  <c r="AD55" i="20" s="1"/>
  <c r="K55" i="20"/>
  <c r="F55" i="20"/>
  <c r="AC61" i="20"/>
  <c r="AD61" i="20" s="1"/>
  <c r="K61" i="20"/>
  <c r="AC49" i="20"/>
  <c r="AD49" i="20" s="1"/>
  <c r="K49" i="20"/>
  <c r="F49" i="20"/>
  <c r="AC60" i="20"/>
  <c r="AD60" i="20" s="1"/>
  <c r="K60" i="20"/>
  <c r="AC67" i="20"/>
  <c r="AD67" i="20" s="1"/>
  <c r="K67" i="20"/>
  <c r="AC58" i="20"/>
  <c r="AD58" i="20" s="1"/>
  <c r="K58" i="20"/>
  <c r="AC42" i="20"/>
  <c r="AD42" i="20" s="1"/>
  <c r="K42" i="20"/>
  <c r="F42" i="20"/>
  <c r="AC17" i="20"/>
  <c r="AD17" i="20" s="1"/>
  <c r="K17" i="20"/>
  <c r="F17" i="20"/>
  <c r="AC53" i="20"/>
  <c r="AD53" i="20" s="1"/>
  <c r="K53" i="20"/>
  <c r="AC23" i="20"/>
  <c r="AD23" i="20" s="1"/>
  <c r="K23" i="20"/>
  <c r="F23" i="20"/>
  <c r="AC66" i="20"/>
  <c r="AD66" i="20" s="1"/>
  <c r="K66" i="20"/>
  <c r="AC31" i="20"/>
  <c r="AD31" i="20" s="1"/>
  <c r="K31" i="20"/>
  <c r="F31" i="20"/>
  <c r="AC41" i="20"/>
  <c r="AD41" i="20" s="1"/>
  <c r="K41" i="20"/>
  <c r="F41" i="20"/>
  <c r="AC72" i="20"/>
  <c r="AD72" i="20" s="1"/>
  <c r="K72" i="20"/>
  <c r="AC57" i="20"/>
  <c r="AD57" i="20" s="1"/>
  <c r="K57" i="20"/>
  <c r="AC68" i="20"/>
  <c r="AD68" i="20" s="1"/>
  <c r="K68" i="20"/>
  <c r="AC36" i="20"/>
  <c r="AD36" i="20" s="1"/>
  <c r="K36" i="20"/>
  <c r="F36" i="20"/>
  <c r="AC71" i="20"/>
  <c r="AD71" i="20" s="1"/>
  <c r="K71" i="20"/>
  <c r="AC21" i="20"/>
  <c r="AD21" i="20" s="1"/>
  <c r="K21" i="20"/>
  <c r="AC69" i="20"/>
  <c r="AD69" i="20" s="1"/>
  <c r="K69" i="20"/>
  <c r="AC16" i="20"/>
  <c r="AD16" i="20" s="1"/>
  <c r="K16" i="20"/>
  <c r="F16" i="20"/>
  <c r="AC38" i="20"/>
  <c r="AD38" i="20" s="1"/>
  <c r="K38" i="20"/>
  <c r="F38" i="20"/>
  <c r="AC59" i="20"/>
  <c r="AD59" i="20" s="1"/>
  <c r="K59" i="20"/>
  <c r="AC46" i="20"/>
  <c r="AD46" i="20" s="1"/>
  <c r="K46" i="20"/>
  <c r="F46" i="20"/>
  <c r="AC70" i="20"/>
  <c r="AD70" i="20" s="1"/>
  <c r="K70" i="20"/>
  <c r="AC56" i="20"/>
  <c r="AD56" i="20" s="1"/>
  <c r="K56" i="20"/>
  <c r="AC63" i="20"/>
  <c r="AD63" i="20" s="1"/>
  <c r="K63" i="20"/>
  <c r="AC43" i="20"/>
  <c r="AD43" i="20" s="1"/>
  <c r="K43" i="20"/>
  <c r="F43" i="20"/>
  <c r="AC48" i="20"/>
  <c r="AD48" i="20" s="1"/>
  <c r="K48" i="20"/>
  <c r="F48" i="20"/>
  <c r="AC64" i="20"/>
  <c r="AD64" i="20" s="1"/>
  <c r="K64" i="20"/>
  <c r="AC34" i="20"/>
  <c r="AD34" i="20" s="1"/>
  <c r="K34" i="20"/>
  <c r="F34" i="20"/>
  <c r="AC13" i="20"/>
  <c r="AD13" i="20" s="1"/>
  <c r="K13" i="20"/>
  <c r="F13" i="20"/>
  <c r="AC44" i="20"/>
  <c r="AD44" i="20" s="1"/>
  <c r="K44" i="20"/>
  <c r="F44" i="20"/>
  <c r="AC11" i="20"/>
  <c r="AD11" i="20" s="1"/>
  <c r="K11" i="20"/>
  <c r="F11" i="20"/>
  <c r="AC33" i="20"/>
  <c r="AD33" i="20" s="1"/>
  <c r="K33" i="20"/>
  <c r="F33" i="20"/>
  <c r="AC27" i="20"/>
  <c r="AD27" i="20" s="1"/>
  <c r="K27" i="20"/>
  <c r="F27" i="20"/>
  <c r="AC28" i="20"/>
  <c r="AD28" i="20" s="1"/>
  <c r="K28" i="20"/>
  <c r="F28" i="20"/>
  <c r="AC19" i="20"/>
  <c r="AD19" i="20" s="1"/>
  <c r="K19" i="20"/>
  <c r="F19" i="20"/>
  <c r="AC14" i="20"/>
  <c r="AD14" i="20" s="1"/>
  <c r="K14" i="20"/>
  <c r="F14" i="20"/>
  <c r="AC32" i="20"/>
  <c r="AD32" i="20" s="1"/>
  <c r="K32" i="20"/>
  <c r="F32" i="20"/>
  <c r="AC30" i="20"/>
  <c r="AD30" i="20" s="1"/>
  <c r="K30" i="20"/>
  <c r="F30" i="20"/>
  <c r="AC65" i="20"/>
  <c r="AD65" i="20" s="1"/>
  <c r="K65" i="20"/>
  <c r="AC62" i="20"/>
  <c r="K62" i="20"/>
  <c r="L41" i="8" l="1"/>
  <c r="L72" i="8"/>
  <c r="L76" i="8"/>
  <c r="L103" i="8"/>
  <c r="L130" i="8"/>
  <c r="L140" i="8"/>
  <c r="K83" i="20"/>
  <c r="AC83" i="20"/>
  <c r="AD62" i="20"/>
  <c r="AD83" i="20" s="1"/>
  <c r="J83" i="20"/>
  <c r="H83" i="20" s="1"/>
  <c r="J83" i="13"/>
  <c r="J82" i="13"/>
  <c r="J54" i="13"/>
  <c r="J53" i="13"/>
  <c r="J24" i="13"/>
  <c r="J23" i="13"/>
  <c r="H13" i="13"/>
  <c r="K152" i="8"/>
  <c r="K150" i="8"/>
  <c r="K141" i="8"/>
  <c r="K140" i="8"/>
  <c r="K139" i="8"/>
  <c r="K132" i="8"/>
  <c r="K131" i="8"/>
  <c r="K120" i="8"/>
  <c r="K110" i="8"/>
  <c r="K95" i="8"/>
  <c r="K93" i="8"/>
  <c r="K92" i="8"/>
  <c r="K67" i="8"/>
  <c r="K64" i="8"/>
  <c r="K60" i="8"/>
  <c r="K59" i="8"/>
  <c r="K51" i="8"/>
  <c r="K25" i="8"/>
  <c r="K24" i="8"/>
  <c r="C3" i="6"/>
  <c r="I92" i="4"/>
  <c r="I66" i="4"/>
  <c r="I43" i="4"/>
  <c r="I18" i="4"/>
  <c r="N83" i="18"/>
  <c r="AK83" i="18"/>
  <c r="AL83" i="18"/>
  <c r="N109" i="3"/>
  <c r="N6" i="3"/>
  <c r="N4" i="3"/>
  <c r="K23" i="8" s="1"/>
  <c r="N10" i="3"/>
  <c r="N7" i="3"/>
  <c r="N14" i="3"/>
  <c r="N8" i="3"/>
  <c r="W5" i="7" s="1"/>
  <c r="N5" i="3"/>
  <c r="K43" i="8" s="1"/>
  <c r="N11" i="3"/>
  <c r="K123" i="8" s="1"/>
  <c r="N9" i="3"/>
  <c r="K35" i="8" s="1"/>
  <c r="N12" i="3"/>
  <c r="K42" i="8" s="1"/>
  <c r="N13" i="3"/>
  <c r="K41" i="8" s="1"/>
  <c r="N18" i="3"/>
  <c r="K104" i="8" s="1"/>
  <c r="N19" i="3"/>
  <c r="W21" i="7" s="1"/>
  <c r="N21" i="3"/>
  <c r="N15" i="3"/>
  <c r="K73" i="8" s="1"/>
  <c r="N23" i="3"/>
  <c r="K58" i="8" s="1"/>
  <c r="N24" i="3"/>
  <c r="K109" i="8" s="1"/>
  <c r="N26" i="3"/>
  <c r="K119" i="8" s="1"/>
  <c r="N20" i="3"/>
  <c r="N25" i="3"/>
  <c r="K112" i="8" s="1"/>
  <c r="N27" i="3"/>
  <c r="K33" i="8" s="1"/>
  <c r="N42" i="3"/>
  <c r="N33" i="3"/>
  <c r="K83" i="8" s="1"/>
  <c r="N39" i="3"/>
  <c r="N22" i="3"/>
  <c r="K76" i="8" s="1"/>
  <c r="N30" i="3"/>
  <c r="K81" i="8" s="1"/>
  <c r="N43" i="3"/>
  <c r="K84" i="8" s="1"/>
  <c r="N34" i="3"/>
  <c r="K74" i="8" s="1"/>
  <c r="N47" i="3"/>
  <c r="K102" i="8" s="1"/>
  <c r="N40" i="3"/>
  <c r="K130" i="8" s="1"/>
  <c r="N57" i="3"/>
  <c r="K48" i="8" s="1"/>
  <c r="N46" i="3"/>
  <c r="K151" i="8" s="1"/>
  <c r="N53" i="3"/>
  <c r="K66" i="8" s="1"/>
  <c r="N55" i="3"/>
  <c r="K100" i="8" s="1"/>
  <c r="N68" i="3"/>
  <c r="N67" i="3"/>
  <c r="N77" i="3"/>
  <c r="K52" i="8" s="1"/>
  <c r="F22" i="18"/>
  <c r="F34" i="18"/>
  <c r="F36" i="18"/>
  <c r="F38" i="18"/>
  <c r="F11" i="18"/>
  <c r="F27" i="18"/>
  <c r="F43" i="18"/>
  <c r="F45" i="18"/>
  <c r="F50" i="18"/>
  <c r="F74" i="18"/>
  <c r="F40" i="18"/>
  <c r="F35" i="18"/>
  <c r="AC15" i="18"/>
  <c r="AD15" i="18" s="1"/>
  <c r="AO83" i="18"/>
  <c r="AN83" i="18"/>
  <c r="AM83" i="18"/>
  <c r="AJ83" i="18"/>
  <c r="AI83" i="18"/>
  <c r="AH83" i="18"/>
  <c r="AG83" i="18"/>
  <c r="AF83" i="18"/>
  <c r="AE83" i="18"/>
  <c r="AB83" i="18"/>
  <c r="AA83" i="18"/>
  <c r="Z83" i="18"/>
  <c r="Y83" i="18"/>
  <c r="X83" i="18"/>
  <c r="W83" i="18"/>
  <c r="V83" i="18"/>
  <c r="U83" i="18"/>
  <c r="T83" i="18"/>
  <c r="S83" i="18"/>
  <c r="R83" i="18"/>
  <c r="Q83" i="18"/>
  <c r="P83" i="18"/>
  <c r="O83" i="18"/>
  <c r="M83" i="18"/>
  <c r="L83" i="18"/>
  <c r="AD81" i="18"/>
  <c r="AC81" i="18"/>
  <c r="K81" i="18"/>
  <c r="E81" i="18"/>
  <c r="AC80" i="18"/>
  <c r="AD80" i="18" s="1"/>
  <c r="K80" i="18"/>
  <c r="AD79" i="18"/>
  <c r="AC79" i="18"/>
  <c r="K79" i="18"/>
  <c r="AC78" i="18"/>
  <c r="AD78" i="18" s="1"/>
  <c r="K78" i="18"/>
  <c r="AC77" i="18"/>
  <c r="AD77" i="18" s="1"/>
  <c r="K77" i="18"/>
  <c r="AC76" i="18"/>
  <c r="AD76" i="18" s="1"/>
  <c r="K76" i="18"/>
  <c r="F76" i="18"/>
  <c r="AC75" i="18"/>
  <c r="AD75" i="18" s="1"/>
  <c r="K75" i="18"/>
  <c r="F75" i="18"/>
  <c r="AC74" i="18"/>
  <c r="AD74" i="18" s="1"/>
  <c r="K74" i="18"/>
  <c r="AC50" i="18"/>
  <c r="AD50" i="18" s="1"/>
  <c r="K50" i="18"/>
  <c r="AC45" i="18"/>
  <c r="AD45" i="18" s="1"/>
  <c r="K45" i="18"/>
  <c r="AC43" i="18"/>
  <c r="AD43" i="18" s="1"/>
  <c r="K43" i="18"/>
  <c r="AC27" i="18"/>
  <c r="AD27" i="18" s="1"/>
  <c r="K27" i="18"/>
  <c r="AC11" i="18"/>
  <c r="AD11" i="18" s="1"/>
  <c r="K11" i="18"/>
  <c r="AC38" i="18"/>
  <c r="AD38" i="18" s="1"/>
  <c r="K38" i="18"/>
  <c r="AC36" i="18"/>
  <c r="AD36" i="18" s="1"/>
  <c r="K36" i="18"/>
  <c r="AC34" i="18"/>
  <c r="AD34" i="18" s="1"/>
  <c r="K34" i="18"/>
  <c r="AC22" i="18"/>
  <c r="AD22" i="18" s="1"/>
  <c r="K22" i="18"/>
  <c r="AC61" i="18"/>
  <c r="AD61" i="18" s="1"/>
  <c r="K61" i="18"/>
  <c r="AC32" i="18"/>
  <c r="AD32" i="18" s="1"/>
  <c r="K32" i="18"/>
  <c r="F32" i="18"/>
  <c r="AC69" i="18"/>
  <c r="AD69" i="18" s="1"/>
  <c r="K69" i="18"/>
  <c r="AC47" i="18"/>
  <c r="AD47" i="18" s="1"/>
  <c r="K47" i="18"/>
  <c r="F47" i="18"/>
  <c r="AC57" i="18"/>
  <c r="AD57" i="18" s="1"/>
  <c r="K57" i="18"/>
  <c r="AC59" i="18"/>
  <c r="AD59" i="18" s="1"/>
  <c r="K59" i="18"/>
  <c r="AC17" i="18"/>
  <c r="AD17" i="18" s="1"/>
  <c r="K17" i="18"/>
  <c r="F17" i="18"/>
  <c r="AC62" i="18"/>
  <c r="AD62" i="18" s="1"/>
  <c r="K62" i="18"/>
  <c r="AC49" i="18"/>
  <c r="AD49" i="18" s="1"/>
  <c r="K49" i="18"/>
  <c r="F49" i="18"/>
  <c r="AC48" i="18"/>
  <c r="AD48" i="18" s="1"/>
  <c r="K48" i="18"/>
  <c r="F48" i="18"/>
  <c r="AC72" i="18"/>
  <c r="AD72" i="18" s="1"/>
  <c r="K72" i="18"/>
  <c r="AC42" i="18"/>
  <c r="AD42" i="18" s="1"/>
  <c r="K42" i="18"/>
  <c r="F42" i="18"/>
  <c r="AC23" i="18"/>
  <c r="AD23" i="18" s="1"/>
  <c r="K23" i="18"/>
  <c r="F23" i="18"/>
  <c r="AC60" i="18"/>
  <c r="AD60" i="18" s="1"/>
  <c r="K60" i="18"/>
  <c r="AC40" i="18"/>
  <c r="AD40" i="18" s="1"/>
  <c r="K40" i="18"/>
  <c r="AC25" i="18"/>
  <c r="AD25" i="18" s="1"/>
  <c r="K25" i="18"/>
  <c r="F25" i="18"/>
  <c r="AC63" i="18"/>
  <c r="AD63" i="18" s="1"/>
  <c r="K63" i="18"/>
  <c r="AC31" i="18"/>
  <c r="AD31" i="18" s="1"/>
  <c r="K31" i="18"/>
  <c r="F31" i="18"/>
  <c r="AC33" i="18"/>
  <c r="AD33" i="18" s="1"/>
  <c r="K33" i="18"/>
  <c r="F33" i="18"/>
  <c r="AC68" i="18"/>
  <c r="AD68" i="18" s="1"/>
  <c r="K68" i="18"/>
  <c r="AC56" i="18"/>
  <c r="AD56" i="18" s="1"/>
  <c r="K56" i="18"/>
  <c r="AC51" i="18"/>
  <c r="AD51" i="18" s="1"/>
  <c r="K51" i="18"/>
  <c r="F51" i="18"/>
  <c r="AC66" i="18"/>
  <c r="AD66" i="18" s="1"/>
  <c r="K66" i="18"/>
  <c r="AC65" i="18"/>
  <c r="AD65" i="18" s="1"/>
  <c r="K65" i="18"/>
  <c r="AC12" i="18"/>
  <c r="AD12" i="18" s="1"/>
  <c r="K12" i="18"/>
  <c r="F12" i="18"/>
  <c r="AC39" i="18"/>
  <c r="AD39" i="18" s="1"/>
  <c r="K39" i="18"/>
  <c r="F39" i="18"/>
  <c r="AC28" i="18"/>
  <c r="AD28" i="18" s="1"/>
  <c r="K28" i="18"/>
  <c r="F28" i="18"/>
  <c r="AC20" i="18"/>
  <c r="AD20" i="18" s="1"/>
  <c r="K20" i="18"/>
  <c r="F20" i="18"/>
  <c r="AC21" i="18"/>
  <c r="AD21" i="18" s="1"/>
  <c r="K21" i="18"/>
  <c r="F21" i="18"/>
  <c r="AC13" i="18"/>
  <c r="AD13" i="18" s="1"/>
  <c r="K13" i="18"/>
  <c r="F13" i="18"/>
  <c r="AC46" i="18"/>
  <c r="AD46" i="18" s="1"/>
  <c r="K46" i="18"/>
  <c r="F46" i="18"/>
  <c r="AC53" i="18"/>
  <c r="AD53" i="18" s="1"/>
  <c r="K53" i="18"/>
  <c r="F53" i="18"/>
  <c r="AC52" i="18"/>
  <c r="AD52" i="18" s="1"/>
  <c r="K52" i="18"/>
  <c r="F52" i="18"/>
  <c r="AC67" i="18"/>
  <c r="AD67" i="18" s="1"/>
  <c r="K67" i="18"/>
  <c r="AC37" i="18"/>
  <c r="AD37" i="18" s="1"/>
  <c r="K37" i="18"/>
  <c r="F37" i="18"/>
  <c r="AC29" i="18"/>
  <c r="AD29" i="18" s="1"/>
  <c r="K29" i="18"/>
  <c r="F29" i="18"/>
  <c r="AC19" i="18"/>
  <c r="AD19" i="18" s="1"/>
  <c r="K19" i="18"/>
  <c r="F19" i="18"/>
  <c r="AC58" i="18"/>
  <c r="AD58" i="18" s="1"/>
  <c r="K58" i="18"/>
  <c r="AC26" i="18"/>
  <c r="AD26" i="18" s="1"/>
  <c r="K26" i="18"/>
  <c r="F26" i="18"/>
  <c r="AC73" i="18"/>
  <c r="AD73" i="18" s="1"/>
  <c r="K73" i="18"/>
  <c r="AC30" i="18"/>
  <c r="AD30" i="18" s="1"/>
  <c r="K30" i="18"/>
  <c r="F30" i="18"/>
  <c r="AC24" i="18"/>
  <c r="AD24" i="18" s="1"/>
  <c r="K24" i="18"/>
  <c r="F24" i="18"/>
  <c r="AC14" i="18"/>
  <c r="AD14" i="18" s="1"/>
  <c r="K14" i="18"/>
  <c r="F14" i="18"/>
  <c r="AC16" i="18"/>
  <c r="AD16" i="18" s="1"/>
  <c r="K16" i="18"/>
  <c r="F16" i="18"/>
  <c r="AC54" i="18"/>
  <c r="AD54" i="18" s="1"/>
  <c r="K54" i="18"/>
  <c r="AC35" i="18"/>
  <c r="AD35" i="18" s="1"/>
  <c r="K35" i="18"/>
  <c r="AC18" i="18"/>
  <c r="AD18" i="18" s="1"/>
  <c r="K18" i="18"/>
  <c r="F18" i="18"/>
  <c r="AC70" i="18"/>
  <c r="AD70" i="18" s="1"/>
  <c r="K70" i="18"/>
  <c r="AC44" i="18"/>
  <c r="AD44" i="18" s="1"/>
  <c r="K44" i="18"/>
  <c r="F44" i="18"/>
  <c r="AC64" i="18"/>
  <c r="AD64" i="18" s="1"/>
  <c r="K64" i="18"/>
  <c r="AC41" i="18"/>
  <c r="AD41" i="18" s="1"/>
  <c r="K41" i="18"/>
  <c r="F41" i="18"/>
  <c r="AC55" i="18"/>
  <c r="AD55" i="18" s="1"/>
  <c r="K55" i="18"/>
  <c r="AC71" i="18"/>
  <c r="AD71" i="18" s="1"/>
  <c r="K71" i="18"/>
  <c r="K15" i="18"/>
  <c r="F15" i="18"/>
  <c r="K34" i="8" l="1"/>
  <c r="AC83" i="18"/>
  <c r="J83" i="18"/>
  <c r="H83" i="18" s="1"/>
  <c r="AD83" i="18"/>
  <c r="K83" i="18"/>
  <c r="R83" i="17"/>
  <c r="S83" i="17"/>
  <c r="T83" i="17"/>
  <c r="U83" i="17"/>
  <c r="V83" i="17"/>
  <c r="W83" i="17"/>
  <c r="X83" i="17"/>
  <c r="Y83" i="17"/>
  <c r="Z83" i="17"/>
  <c r="H87" i="13"/>
  <c r="H86" i="13"/>
  <c r="H79" i="13"/>
  <c r="H78" i="13"/>
  <c r="H63" i="13"/>
  <c r="H62" i="13"/>
  <c r="H48" i="13"/>
  <c r="H47" i="13"/>
  <c r="H46" i="13"/>
  <c r="H31" i="13"/>
  <c r="H30" i="13"/>
  <c r="H14" i="13"/>
  <c r="J150" i="8"/>
  <c r="J152" i="8"/>
  <c r="J132" i="8"/>
  <c r="J110" i="8"/>
  <c r="J95" i="8"/>
  <c r="J67" i="8"/>
  <c r="J68" i="8"/>
  <c r="J59" i="8"/>
  <c r="J52" i="8"/>
  <c r="J102" i="8"/>
  <c r="J92" i="8"/>
  <c r="J84" i="8"/>
  <c r="J49" i="8"/>
  <c r="J27" i="8"/>
  <c r="V28" i="7"/>
  <c r="V30" i="7"/>
  <c r="V31" i="7"/>
  <c r="H98" i="4"/>
  <c r="H86" i="4"/>
  <c r="H73" i="4"/>
  <c r="H50" i="4"/>
  <c r="H38" i="4"/>
  <c r="H26" i="4"/>
  <c r="M51" i="3"/>
  <c r="M34" i="3"/>
  <c r="J74" i="8" s="1"/>
  <c r="M52" i="3"/>
  <c r="J36" i="8" s="1"/>
  <c r="M53" i="3"/>
  <c r="J66" i="8" s="1"/>
  <c r="M57" i="3"/>
  <c r="J48" i="8" s="1"/>
  <c r="M46" i="3"/>
  <c r="J151" i="8" s="1"/>
  <c r="M55" i="3"/>
  <c r="J100" i="8" s="1"/>
  <c r="M71" i="3"/>
  <c r="M79" i="3"/>
  <c r="J131" i="8" s="1"/>
  <c r="M80" i="3"/>
  <c r="M40" i="3"/>
  <c r="J130" i="8" s="1"/>
  <c r="M44" i="3"/>
  <c r="M6" i="3"/>
  <c r="J72" i="8" s="1"/>
  <c r="M10" i="3"/>
  <c r="V19" i="7" s="1"/>
  <c r="M7" i="3"/>
  <c r="M11" i="3"/>
  <c r="J123" i="8" s="1"/>
  <c r="M4" i="3"/>
  <c r="J23" i="8" s="1"/>
  <c r="M8" i="3"/>
  <c r="M9" i="3"/>
  <c r="M16" i="3"/>
  <c r="J139" i="8" s="1"/>
  <c r="M19" i="3"/>
  <c r="V21" i="7" s="1"/>
  <c r="M12" i="3"/>
  <c r="J42" i="8" s="1"/>
  <c r="M14" i="3"/>
  <c r="J32" i="8" s="1"/>
  <c r="M5" i="3"/>
  <c r="V20" i="7" s="1"/>
  <c r="M17" i="3"/>
  <c r="M13" i="3"/>
  <c r="M18" i="3"/>
  <c r="J104" i="8" s="1"/>
  <c r="M15" i="3"/>
  <c r="M29" i="3"/>
  <c r="J121" i="8" s="1"/>
  <c r="M20" i="3"/>
  <c r="J75" i="8" s="1"/>
  <c r="M21" i="3"/>
  <c r="J40" i="8" s="1"/>
  <c r="M31" i="3"/>
  <c r="M42" i="3"/>
  <c r="V29" i="7" s="1"/>
  <c r="M24" i="3"/>
  <c r="J109" i="8" s="1"/>
  <c r="M25" i="3"/>
  <c r="J112" i="8" s="1"/>
  <c r="M23" i="3"/>
  <c r="J58" i="8" s="1"/>
  <c r="M32" i="3"/>
  <c r="J26" i="8" s="1"/>
  <c r="M38" i="3"/>
  <c r="J141" i="8" s="1"/>
  <c r="M26" i="3"/>
  <c r="V15" i="7" s="1"/>
  <c r="M30" i="3"/>
  <c r="J81" i="8" s="1"/>
  <c r="M33" i="3"/>
  <c r="V22" i="7" s="1"/>
  <c r="M41" i="3"/>
  <c r="J143" i="8" s="1"/>
  <c r="M27" i="3"/>
  <c r="J33" i="8" s="1"/>
  <c r="M36" i="3"/>
  <c r="J60" i="8" s="1"/>
  <c r="M45" i="3"/>
  <c r="J93" i="8" s="1"/>
  <c r="M3" i="3"/>
  <c r="AO83" i="17"/>
  <c r="AN83" i="17"/>
  <c r="AM83" i="17"/>
  <c r="AL83" i="17"/>
  <c r="AJ83" i="17"/>
  <c r="AI83" i="17"/>
  <c r="AH83" i="17"/>
  <c r="AG83" i="17"/>
  <c r="AF83" i="17"/>
  <c r="AE83" i="17"/>
  <c r="AB83" i="17"/>
  <c r="AA83" i="17"/>
  <c r="Q83" i="17"/>
  <c r="P83" i="17"/>
  <c r="O83" i="17"/>
  <c r="N83" i="17"/>
  <c r="M83" i="17"/>
  <c r="L83" i="17"/>
  <c r="AD81" i="17"/>
  <c r="AC81" i="17"/>
  <c r="K81" i="17"/>
  <c r="E81" i="17"/>
  <c r="AD80" i="17"/>
  <c r="AC80" i="17"/>
  <c r="K80" i="17"/>
  <c r="AC79" i="17"/>
  <c r="AD79" i="17" s="1"/>
  <c r="K79" i="17"/>
  <c r="AC78" i="17"/>
  <c r="AD78" i="17" s="1"/>
  <c r="K78" i="17"/>
  <c r="AC77" i="17"/>
  <c r="AD77" i="17" s="1"/>
  <c r="K77" i="17"/>
  <c r="AC76" i="17"/>
  <c r="AD76" i="17" s="1"/>
  <c r="K76" i="17"/>
  <c r="F76" i="17"/>
  <c r="AC75" i="17"/>
  <c r="AD75" i="17" s="1"/>
  <c r="K75" i="17"/>
  <c r="F75" i="17"/>
  <c r="AC74" i="17"/>
  <c r="AD74" i="17" s="1"/>
  <c r="K74" i="17"/>
  <c r="F74" i="17"/>
  <c r="AC73" i="17"/>
  <c r="AD73" i="17" s="1"/>
  <c r="K73" i="17"/>
  <c r="F73" i="17"/>
  <c r="AC72" i="17"/>
  <c r="AD72" i="17" s="1"/>
  <c r="K72" i="17"/>
  <c r="F72" i="17"/>
  <c r="AC71" i="17"/>
  <c r="AD71" i="17" s="1"/>
  <c r="K71" i="17"/>
  <c r="F71" i="17"/>
  <c r="AC27" i="17"/>
  <c r="AD27" i="17" s="1"/>
  <c r="K27" i="17"/>
  <c r="F27" i="17"/>
  <c r="AC59" i="17"/>
  <c r="AD59" i="17" s="1"/>
  <c r="K59" i="17"/>
  <c r="F59" i="17"/>
  <c r="AC43" i="17"/>
  <c r="AD43" i="17" s="1"/>
  <c r="K43" i="17"/>
  <c r="F43" i="17"/>
  <c r="AC50" i="17"/>
  <c r="AD50" i="17" s="1"/>
  <c r="K50" i="17"/>
  <c r="F50" i="17"/>
  <c r="AC53" i="17"/>
  <c r="AD53" i="17" s="1"/>
  <c r="K53" i="17"/>
  <c r="F53" i="17"/>
  <c r="AC28" i="17"/>
  <c r="AD28" i="17" s="1"/>
  <c r="K28" i="17"/>
  <c r="F28" i="17"/>
  <c r="AC57" i="17"/>
  <c r="AD57" i="17" s="1"/>
  <c r="K57" i="17"/>
  <c r="F57" i="17"/>
  <c r="AC23" i="17"/>
  <c r="AD23" i="17" s="1"/>
  <c r="K23" i="17"/>
  <c r="F23" i="17"/>
  <c r="AC44" i="17"/>
  <c r="AD44" i="17" s="1"/>
  <c r="K44" i="17"/>
  <c r="F44" i="17"/>
  <c r="AC66" i="17"/>
  <c r="AD66" i="17" s="1"/>
  <c r="K66" i="17"/>
  <c r="AC67" i="17"/>
  <c r="AD67" i="17" s="1"/>
  <c r="K67" i="17"/>
  <c r="AC13" i="17"/>
  <c r="AD13" i="17" s="1"/>
  <c r="K13" i="17"/>
  <c r="F13" i="17"/>
  <c r="AC17" i="17"/>
  <c r="AD17" i="17" s="1"/>
  <c r="K17" i="17"/>
  <c r="F17" i="17"/>
  <c r="AC12" i="17"/>
  <c r="AD12" i="17" s="1"/>
  <c r="K12" i="17"/>
  <c r="F12" i="17"/>
  <c r="AC25" i="17"/>
  <c r="AD25" i="17" s="1"/>
  <c r="K25" i="17"/>
  <c r="F25" i="17"/>
  <c r="AC14" i="17"/>
  <c r="AD14" i="17" s="1"/>
  <c r="K14" i="17"/>
  <c r="F14" i="17"/>
  <c r="AC16" i="17"/>
  <c r="AD16" i="17" s="1"/>
  <c r="K16" i="17"/>
  <c r="F16" i="17"/>
  <c r="AC40" i="17"/>
  <c r="AD40" i="17" s="1"/>
  <c r="K40" i="17"/>
  <c r="F40" i="17"/>
  <c r="AC49" i="17"/>
  <c r="AD49" i="17" s="1"/>
  <c r="K49" i="17"/>
  <c r="F49" i="17"/>
  <c r="AC20" i="17"/>
  <c r="AD20" i="17" s="1"/>
  <c r="K20" i="17"/>
  <c r="F20" i="17"/>
  <c r="AC62" i="17"/>
  <c r="AD62" i="17" s="1"/>
  <c r="K62" i="17"/>
  <c r="F62" i="17"/>
  <c r="AC24" i="17"/>
  <c r="AD24" i="17" s="1"/>
  <c r="K24" i="17"/>
  <c r="F24" i="17"/>
  <c r="AC15" i="17"/>
  <c r="AD15" i="17" s="1"/>
  <c r="K15" i="17"/>
  <c r="F15" i="17"/>
  <c r="AC69" i="17"/>
  <c r="AD69" i="17" s="1"/>
  <c r="K69" i="17"/>
  <c r="AC38" i="17"/>
  <c r="AD38" i="17" s="1"/>
  <c r="K38" i="17"/>
  <c r="F38" i="17"/>
  <c r="AC30" i="17"/>
  <c r="AD30" i="17" s="1"/>
  <c r="K30" i="17"/>
  <c r="F30" i="17"/>
  <c r="AC29" i="17"/>
  <c r="AD29" i="17" s="1"/>
  <c r="K29" i="17"/>
  <c r="F29" i="17"/>
  <c r="AC46" i="17"/>
  <c r="AD46" i="17" s="1"/>
  <c r="K46" i="17"/>
  <c r="F46" i="17"/>
  <c r="AC42" i="17"/>
  <c r="AD42" i="17" s="1"/>
  <c r="K42" i="17"/>
  <c r="F42" i="17"/>
  <c r="AC22" i="17"/>
  <c r="AD22" i="17" s="1"/>
  <c r="K22" i="17"/>
  <c r="F22" i="17"/>
  <c r="AC65" i="17"/>
  <c r="AD65" i="17" s="1"/>
  <c r="K65" i="17"/>
  <c r="AC41" i="17"/>
  <c r="AD41" i="17" s="1"/>
  <c r="K41" i="17"/>
  <c r="F41" i="17"/>
  <c r="AC54" i="17"/>
  <c r="AD54" i="17" s="1"/>
  <c r="K54" i="17"/>
  <c r="F54" i="17"/>
  <c r="AC64" i="17"/>
  <c r="AD64" i="17" s="1"/>
  <c r="K64" i="17"/>
  <c r="F64" i="17"/>
  <c r="AC31" i="17"/>
  <c r="AD31" i="17" s="1"/>
  <c r="K31" i="17"/>
  <c r="F31" i="17"/>
  <c r="AC48" i="17"/>
  <c r="AD48" i="17" s="1"/>
  <c r="K48" i="17"/>
  <c r="F48" i="17"/>
  <c r="AC32" i="17"/>
  <c r="AD32" i="17" s="1"/>
  <c r="K32" i="17"/>
  <c r="F32" i="17"/>
  <c r="AC35" i="17"/>
  <c r="AD35" i="17" s="1"/>
  <c r="K35" i="17"/>
  <c r="F35" i="17"/>
  <c r="AC45" i="17"/>
  <c r="AD45" i="17" s="1"/>
  <c r="K45" i="17"/>
  <c r="F45" i="17"/>
  <c r="AC37" i="17"/>
  <c r="AD37" i="17" s="1"/>
  <c r="K37" i="17"/>
  <c r="F37" i="17"/>
  <c r="AC63" i="17"/>
  <c r="AD63" i="17" s="1"/>
  <c r="K63" i="17"/>
  <c r="F63" i="17"/>
  <c r="AC51" i="17"/>
  <c r="AD51" i="17" s="1"/>
  <c r="K51" i="17"/>
  <c r="F51" i="17"/>
  <c r="AC55" i="17"/>
  <c r="AD55" i="17" s="1"/>
  <c r="K55" i="17"/>
  <c r="F55" i="17"/>
  <c r="AC33" i="17"/>
  <c r="AD33" i="17" s="1"/>
  <c r="K33" i="17"/>
  <c r="F33" i="17"/>
  <c r="AC39" i="17"/>
  <c r="AD39" i="17" s="1"/>
  <c r="K39" i="17"/>
  <c r="F39" i="17"/>
  <c r="AC36" i="17"/>
  <c r="AD36" i="17" s="1"/>
  <c r="K36" i="17"/>
  <c r="F36" i="17"/>
  <c r="AC68" i="17"/>
  <c r="AD68" i="17" s="1"/>
  <c r="K68" i="17"/>
  <c r="AC56" i="17"/>
  <c r="AD56" i="17" s="1"/>
  <c r="K56" i="17"/>
  <c r="F56" i="17"/>
  <c r="AC21" i="17"/>
  <c r="AD21" i="17" s="1"/>
  <c r="K21" i="17"/>
  <c r="F21" i="17"/>
  <c r="AC18" i="17"/>
  <c r="AD18" i="17" s="1"/>
  <c r="K18" i="17"/>
  <c r="F18" i="17"/>
  <c r="AC70" i="17"/>
  <c r="AD70" i="17" s="1"/>
  <c r="K70" i="17"/>
  <c r="F70" i="17"/>
  <c r="AC34" i="17"/>
  <c r="AD34" i="17" s="1"/>
  <c r="K34" i="17"/>
  <c r="F34" i="17"/>
  <c r="AC52" i="17"/>
  <c r="AD52" i="17" s="1"/>
  <c r="K52" i="17"/>
  <c r="F52" i="17"/>
  <c r="AC47" i="17"/>
  <c r="AD47" i="17" s="1"/>
  <c r="K47" i="17"/>
  <c r="F47" i="17"/>
  <c r="AC61" i="17"/>
  <c r="AD61" i="17" s="1"/>
  <c r="K61" i="17"/>
  <c r="F61" i="17"/>
  <c r="AC58" i="17"/>
  <c r="AD58" i="17" s="1"/>
  <c r="K58" i="17"/>
  <c r="F58" i="17"/>
  <c r="AC11" i="17"/>
  <c r="AD11" i="17" s="1"/>
  <c r="K11" i="17"/>
  <c r="F11" i="17"/>
  <c r="AC60" i="17"/>
  <c r="AD60" i="17" s="1"/>
  <c r="K60" i="17"/>
  <c r="F60" i="17"/>
  <c r="AC26" i="17"/>
  <c r="AD26" i="17" s="1"/>
  <c r="K26" i="17"/>
  <c r="F26" i="17"/>
  <c r="AC19" i="17"/>
  <c r="AD19" i="17" s="1"/>
  <c r="K19" i="17"/>
  <c r="F19" i="17"/>
  <c r="V10" i="7" l="1"/>
  <c r="V23" i="7"/>
  <c r="V13" i="7"/>
  <c r="J43" i="8"/>
  <c r="V25" i="7"/>
  <c r="V27" i="7"/>
  <c r="V26" i="7"/>
  <c r="V18" i="7"/>
  <c r="V12" i="7"/>
  <c r="J83" i="8"/>
  <c r="J119" i="8"/>
  <c r="V24" i="7"/>
  <c r="J83" i="17"/>
  <c r="H83" i="17" s="1"/>
  <c r="AD83" i="17"/>
  <c r="K83" i="17"/>
  <c r="AC83" i="17"/>
  <c r="F92" i="13"/>
  <c r="F91" i="13"/>
  <c r="F84" i="13"/>
  <c r="F83" i="13"/>
  <c r="F76" i="13"/>
  <c r="F75" i="13"/>
  <c r="F67" i="13"/>
  <c r="F66" i="13"/>
  <c r="F60" i="13"/>
  <c r="F59" i="13"/>
  <c r="F43" i="13"/>
  <c r="F42" i="13"/>
  <c r="F41" i="13"/>
  <c r="F35" i="13"/>
  <c r="F34" i="13"/>
  <c r="F27" i="13"/>
  <c r="F26" i="13"/>
  <c r="F20" i="13"/>
  <c r="F19" i="13"/>
  <c r="F11" i="13"/>
  <c r="F10" i="13"/>
  <c r="I132" i="8"/>
  <c r="I131" i="8"/>
  <c r="I110" i="8"/>
  <c r="I95" i="8"/>
  <c r="I93" i="8"/>
  <c r="I52" i="8"/>
  <c r="I51" i="8"/>
  <c r="I24" i="8"/>
  <c r="U31" i="7"/>
  <c r="U32" i="7"/>
  <c r="U33" i="7"/>
  <c r="H97" i="4"/>
  <c r="H85" i="4"/>
  <c r="H72" i="4"/>
  <c r="H61" i="4"/>
  <c r="H49" i="4"/>
  <c r="H37" i="4"/>
  <c r="H14" i="4"/>
  <c r="H25" i="4"/>
  <c r="F17" i="4"/>
  <c r="L106" i="3"/>
  <c r="L109" i="3"/>
  <c r="L87" i="3"/>
  <c r="L6" i="3"/>
  <c r="I72" i="8" s="1"/>
  <c r="L7" i="3"/>
  <c r="L3" i="3"/>
  <c r="L4" i="3"/>
  <c r="I23" i="8" s="1"/>
  <c r="L11" i="3"/>
  <c r="I123" i="8" s="1"/>
  <c r="L16" i="3"/>
  <c r="L8" i="3"/>
  <c r="L13" i="3"/>
  <c r="L19" i="3"/>
  <c r="L14" i="3"/>
  <c r="L18" i="3"/>
  <c r="I104" i="8" s="1"/>
  <c r="L12" i="3"/>
  <c r="I42" i="8" s="1"/>
  <c r="L9" i="3"/>
  <c r="I35" i="8" s="1"/>
  <c r="L5" i="3"/>
  <c r="I43" i="8" s="1"/>
  <c r="L17" i="3"/>
  <c r="I140" i="8" s="1"/>
  <c r="L20" i="3"/>
  <c r="L28" i="3"/>
  <c r="I68" i="8" s="1"/>
  <c r="L42" i="3"/>
  <c r="L15" i="3"/>
  <c r="I73" i="8" s="1"/>
  <c r="L29" i="3"/>
  <c r="I121" i="8" s="1"/>
  <c r="L31" i="3"/>
  <c r="L24" i="3"/>
  <c r="I109" i="8" s="1"/>
  <c r="L37" i="3"/>
  <c r="I92" i="8" s="1"/>
  <c r="L21" i="3"/>
  <c r="I40" i="8" s="1"/>
  <c r="L25" i="3"/>
  <c r="I112" i="8" s="1"/>
  <c r="L39" i="3"/>
  <c r="L38" i="3"/>
  <c r="I141" i="8" s="1"/>
  <c r="L23" i="3"/>
  <c r="I58" i="8" s="1"/>
  <c r="L22" i="3"/>
  <c r="L32" i="3"/>
  <c r="I26" i="8" s="1"/>
  <c r="L30" i="3"/>
  <c r="I81" i="8" s="1"/>
  <c r="L33" i="3"/>
  <c r="L47" i="3"/>
  <c r="L43" i="3"/>
  <c r="I84" i="8" s="1"/>
  <c r="L44" i="3"/>
  <c r="L41" i="3"/>
  <c r="I143" i="8" s="1"/>
  <c r="L26" i="3"/>
  <c r="I119" i="8" s="1"/>
  <c r="L56" i="3"/>
  <c r="I64" i="8" s="1"/>
  <c r="L50" i="3"/>
  <c r="I56" i="8" s="1"/>
  <c r="L36" i="3"/>
  <c r="I60" i="8" s="1"/>
  <c r="L61" i="3"/>
  <c r="I150" i="8" s="1"/>
  <c r="L27" i="3"/>
  <c r="I33" i="8" s="1"/>
  <c r="L60" i="3"/>
  <c r="I101" i="8" s="1"/>
  <c r="L53" i="3"/>
  <c r="I66" i="8" s="1"/>
  <c r="L49" i="3"/>
  <c r="I103" i="8" s="1"/>
  <c r="L52" i="3"/>
  <c r="L57" i="3"/>
  <c r="I48" i="8" s="1"/>
  <c r="L64" i="3"/>
  <c r="I152" i="8" s="1"/>
  <c r="L40" i="3"/>
  <c r="I130" i="8" s="1"/>
  <c r="L34" i="3"/>
  <c r="I74" i="8" s="1"/>
  <c r="L46" i="3"/>
  <c r="I151" i="8" s="1"/>
  <c r="L55" i="3"/>
  <c r="I100" i="8" s="1"/>
  <c r="L68" i="3"/>
  <c r="L74" i="3"/>
  <c r="I82" i="8" s="1"/>
  <c r="L66" i="3"/>
  <c r="L10" i="3"/>
  <c r="S10" i="3" s="1"/>
  <c r="T10" i="3"/>
  <c r="AB83" i="16"/>
  <c r="AC83" i="16"/>
  <c r="AD83" i="16"/>
  <c r="AE83" i="16"/>
  <c r="AF83" i="16"/>
  <c r="AG83" i="16"/>
  <c r="AH83" i="16"/>
  <c r="P83" i="16"/>
  <c r="Q83" i="16"/>
  <c r="R83" i="16"/>
  <c r="S83" i="16"/>
  <c r="AA83" i="16"/>
  <c r="Z83" i="16"/>
  <c r="Y83" i="16"/>
  <c r="V83" i="16"/>
  <c r="U83" i="16"/>
  <c r="T83" i="16"/>
  <c r="O83" i="16"/>
  <c r="N83" i="16"/>
  <c r="M83" i="16"/>
  <c r="L83" i="16"/>
  <c r="W81" i="16"/>
  <c r="X81" i="16" s="1"/>
  <c r="K81" i="16"/>
  <c r="E81" i="16"/>
  <c r="W62" i="16"/>
  <c r="X62" i="16" s="1"/>
  <c r="K62" i="16"/>
  <c r="F62" i="16"/>
  <c r="W61" i="16"/>
  <c r="X61" i="16" s="1"/>
  <c r="K61" i="16"/>
  <c r="F61" i="16"/>
  <c r="W58" i="16"/>
  <c r="X58" i="16" s="1"/>
  <c r="K58" i="16"/>
  <c r="F58" i="16"/>
  <c r="W44" i="16"/>
  <c r="X44" i="16" s="1"/>
  <c r="K44" i="16"/>
  <c r="F44" i="16"/>
  <c r="W39" i="16"/>
  <c r="X39" i="16" s="1"/>
  <c r="K39" i="16"/>
  <c r="F39" i="16"/>
  <c r="W37" i="16"/>
  <c r="X37" i="16" s="1"/>
  <c r="K37" i="16"/>
  <c r="F37" i="16"/>
  <c r="W36" i="16"/>
  <c r="X36" i="16" s="1"/>
  <c r="K36" i="16"/>
  <c r="F36" i="16"/>
  <c r="W34" i="16"/>
  <c r="X34" i="16" s="1"/>
  <c r="K34" i="16"/>
  <c r="F34" i="16"/>
  <c r="W33" i="16"/>
  <c r="X33" i="16" s="1"/>
  <c r="K33" i="16"/>
  <c r="F33" i="16"/>
  <c r="W29" i="16"/>
  <c r="X29" i="16" s="1"/>
  <c r="K29" i="16"/>
  <c r="F29" i="16"/>
  <c r="W20" i="16"/>
  <c r="X20" i="16" s="1"/>
  <c r="K20" i="16"/>
  <c r="F20" i="16"/>
  <c r="W11" i="16"/>
  <c r="X11" i="16" s="1"/>
  <c r="K11" i="16"/>
  <c r="F11" i="16"/>
  <c r="W22" i="16"/>
  <c r="X22" i="16" s="1"/>
  <c r="K22" i="16"/>
  <c r="F22" i="16"/>
  <c r="W63" i="16"/>
  <c r="X63" i="16" s="1"/>
  <c r="K63" i="16"/>
  <c r="F63" i="16"/>
  <c r="W52" i="16"/>
  <c r="X52" i="16" s="1"/>
  <c r="K52" i="16"/>
  <c r="F52" i="16"/>
  <c r="W77" i="16"/>
  <c r="X77" i="16" s="1"/>
  <c r="K77" i="16"/>
  <c r="W75" i="16"/>
  <c r="X75" i="16" s="1"/>
  <c r="K75" i="16"/>
  <c r="F75" i="16"/>
  <c r="W74" i="16"/>
  <c r="X74" i="16" s="1"/>
  <c r="K74" i="16"/>
  <c r="F74" i="16"/>
  <c r="W72" i="16"/>
  <c r="X72" i="16" s="1"/>
  <c r="K72" i="16"/>
  <c r="F72" i="16"/>
  <c r="W80" i="16"/>
  <c r="X80" i="16" s="1"/>
  <c r="K80" i="16"/>
  <c r="W69" i="16"/>
  <c r="X69" i="16" s="1"/>
  <c r="K69" i="16"/>
  <c r="F69" i="16"/>
  <c r="W73" i="16"/>
  <c r="X73" i="16" s="1"/>
  <c r="K73" i="16"/>
  <c r="F73" i="16"/>
  <c r="W50" i="16"/>
  <c r="X50" i="16" s="1"/>
  <c r="K50" i="16"/>
  <c r="F50" i="16"/>
  <c r="W24" i="16"/>
  <c r="X24" i="16" s="1"/>
  <c r="K24" i="16"/>
  <c r="F24" i="16"/>
  <c r="W27" i="16"/>
  <c r="X27" i="16" s="1"/>
  <c r="K27" i="16"/>
  <c r="F27" i="16"/>
  <c r="W21" i="16"/>
  <c r="X21" i="16" s="1"/>
  <c r="K21" i="16"/>
  <c r="F21" i="16"/>
  <c r="W76" i="16"/>
  <c r="X76" i="16" s="1"/>
  <c r="K76" i="16"/>
  <c r="F76" i="16"/>
  <c r="W68" i="16"/>
  <c r="X68" i="16" s="1"/>
  <c r="K68" i="16"/>
  <c r="F68" i="16"/>
  <c r="W18" i="16"/>
  <c r="X18" i="16" s="1"/>
  <c r="K18" i="16"/>
  <c r="F18" i="16"/>
  <c r="W46" i="16"/>
  <c r="X46" i="16" s="1"/>
  <c r="K46" i="16"/>
  <c r="F46" i="16"/>
  <c r="W53" i="16"/>
  <c r="X53" i="16" s="1"/>
  <c r="K53" i="16"/>
  <c r="F53" i="16"/>
  <c r="W23" i="16"/>
  <c r="X23" i="16" s="1"/>
  <c r="K23" i="16"/>
  <c r="F23" i="16"/>
  <c r="W42" i="16"/>
  <c r="X42" i="16" s="1"/>
  <c r="K42" i="16"/>
  <c r="F42" i="16"/>
  <c r="W67" i="16"/>
  <c r="X67" i="16" s="1"/>
  <c r="K67" i="16"/>
  <c r="F67" i="16"/>
  <c r="W35" i="16"/>
  <c r="X35" i="16" s="1"/>
  <c r="K35" i="16"/>
  <c r="F35" i="16"/>
  <c r="W51" i="16"/>
  <c r="X51" i="16" s="1"/>
  <c r="K51" i="16"/>
  <c r="F51" i="16"/>
  <c r="W56" i="16"/>
  <c r="X56" i="16" s="1"/>
  <c r="K56" i="16"/>
  <c r="F56" i="16"/>
  <c r="W12" i="16"/>
  <c r="X12" i="16" s="1"/>
  <c r="K12" i="16"/>
  <c r="F12" i="16"/>
  <c r="W16" i="16"/>
  <c r="X16" i="16" s="1"/>
  <c r="K16" i="16"/>
  <c r="F16" i="16"/>
  <c r="W54" i="16"/>
  <c r="X54" i="16" s="1"/>
  <c r="K54" i="16"/>
  <c r="F54" i="16"/>
  <c r="W48" i="16"/>
  <c r="X48" i="16" s="1"/>
  <c r="K48" i="16"/>
  <c r="F48" i="16"/>
  <c r="W60" i="16"/>
  <c r="X60" i="16" s="1"/>
  <c r="K60" i="16"/>
  <c r="F60" i="16"/>
  <c r="W79" i="16"/>
  <c r="X79" i="16" s="1"/>
  <c r="K79" i="16"/>
  <c r="W28" i="16"/>
  <c r="X28" i="16" s="1"/>
  <c r="K28" i="16"/>
  <c r="F28" i="16"/>
  <c r="W25" i="16"/>
  <c r="X25" i="16" s="1"/>
  <c r="K25" i="16"/>
  <c r="F25" i="16"/>
  <c r="W78" i="16"/>
  <c r="X78" i="16" s="1"/>
  <c r="K78" i="16"/>
  <c r="W65" i="16"/>
  <c r="X65" i="16" s="1"/>
  <c r="K65" i="16"/>
  <c r="F65" i="16"/>
  <c r="W31" i="16"/>
  <c r="X31" i="16" s="1"/>
  <c r="K31" i="16"/>
  <c r="F31" i="16"/>
  <c r="W57" i="16"/>
  <c r="X57" i="16" s="1"/>
  <c r="K57" i="16"/>
  <c r="F57" i="16"/>
  <c r="W49" i="16"/>
  <c r="X49" i="16" s="1"/>
  <c r="K49" i="16"/>
  <c r="F49" i="16"/>
  <c r="W47" i="16"/>
  <c r="X47" i="16" s="1"/>
  <c r="K47" i="16"/>
  <c r="F47" i="16"/>
  <c r="W17" i="16"/>
  <c r="X17" i="16" s="1"/>
  <c r="K17" i="16"/>
  <c r="F17" i="16"/>
  <c r="W70" i="16"/>
  <c r="X70" i="16" s="1"/>
  <c r="K70" i="16"/>
  <c r="F70" i="16"/>
  <c r="W40" i="16"/>
  <c r="X40" i="16" s="1"/>
  <c r="K40" i="16"/>
  <c r="F40" i="16"/>
  <c r="W15" i="16"/>
  <c r="X15" i="16" s="1"/>
  <c r="K15" i="16"/>
  <c r="F15" i="16"/>
  <c r="W41" i="16"/>
  <c r="X41" i="16" s="1"/>
  <c r="K41" i="16"/>
  <c r="F41" i="16"/>
  <c r="W55" i="16"/>
  <c r="X55" i="16" s="1"/>
  <c r="K55" i="16"/>
  <c r="F55" i="16"/>
  <c r="W26" i="16"/>
  <c r="X26" i="16" s="1"/>
  <c r="K26" i="16"/>
  <c r="F26" i="16"/>
  <c r="W45" i="16"/>
  <c r="X45" i="16" s="1"/>
  <c r="K45" i="16"/>
  <c r="F45" i="16"/>
  <c r="W13" i="16"/>
  <c r="X13" i="16" s="1"/>
  <c r="K13" i="16"/>
  <c r="F13" i="16"/>
  <c r="W32" i="16"/>
  <c r="X32" i="16" s="1"/>
  <c r="K32" i="16"/>
  <c r="F32" i="16"/>
  <c r="W59" i="16"/>
  <c r="X59" i="16" s="1"/>
  <c r="K59" i="16"/>
  <c r="F59" i="16"/>
  <c r="W66" i="16"/>
  <c r="X66" i="16" s="1"/>
  <c r="K66" i="16"/>
  <c r="F66" i="16"/>
  <c r="W43" i="16"/>
  <c r="X43" i="16" s="1"/>
  <c r="K43" i="16"/>
  <c r="F43" i="16"/>
  <c r="W38" i="16"/>
  <c r="X38" i="16" s="1"/>
  <c r="K38" i="16"/>
  <c r="F38" i="16"/>
  <c r="W64" i="16"/>
  <c r="X64" i="16" s="1"/>
  <c r="K64" i="16"/>
  <c r="F64" i="16"/>
  <c r="W71" i="16"/>
  <c r="X71" i="16" s="1"/>
  <c r="K71" i="16"/>
  <c r="F71" i="16"/>
  <c r="W30" i="16"/>
  <c r="X30" i="16" s="1"/>
  <c r="K30" i="16"/>
  <c r="F30" i="16"/>
  <c r="W19" i="16"/>
  <c r="X19" i="16" s="1"/>
  <c r="K19" i="16"/>
  <c r="F19" i="16"/>
  <c r="W14" i="16"/>
  <c r="X14" i="16" s="1"/>
  <c r="K14" i="16"/>
  <c r="F14" i="16"/>
  <c r="Y109" i="3" l="1"/>
  <c r="Q109" i="3"/>
  <c r="Y106" i="3"/>
  <c r="Q106" i="3"/>
  <c r="U8" i="7"/>
  <c r="U6" i="7"/>
  <c r="U30" i="7"/>
  <c r="U21" i="7"/>
  <c r="U5" i="7"/>
  <c r="U22" i="7"/>
  <c r="U29" i="7"/>
  <c r="U13" i="7"/>
  <c r="U16" i="7"/>
  <c r="U23" i="7"/>
  <c r="U12" i="7"/>
  <c r="U15" i="7"/>
  <c r="U10" i="7"/>
  <c r="U7" i="7"/>
  <c r="U18" i="7"/>
  <c r="U25" i="7"/>
  <c r="U27" i="7"/>
  <c r="U24" i="7"/>
  <c r="U17" i="7"/>
  <c r="I32" i="8"/>
  <c r="I102" i="8"/>
  <c r="U19" i="7"/>
  <c r="U14" i="7"/>
  <c r="U11" i="7"/>
  <c r="U9" i="7"/>
  <c r="U28" i="7"/>
  <c r="U26" i="7"/>
  <c r="U20" i="7"/>
  <c r="X83" i="16"/>
  <c r="J83" i="16"/>
  <c r="H83" i="16" s="1"/>
  <c r="K83" i="16"/>
  <c r="W83" i="16"/>
  <c r="D93" i="13"/>
  <c r="D91" i="13"/>
  <c r="D89" i="13"/>
  <c r="D86" i="13"/>
  <c r="D85" i="13"/>
  <c r="D82" i="13"/>
  <c r="D81" i="13"/>
  <c r="D78" i="13"/>
  <c r="D77" i="13"/>
  <c r="D74" i="13"/>
  <c r="D73" i="13"/>
  <c r="D70" i="13"/>
  <c r="D66" i="13"/>
  <c r="D65" i="13"/>
  <c r="D62" i="13"/>
  <c r="D61" i="13"/>
  <c r="D58" i="13"/>
  <c r="D57" i="13"/>
  <c r="D54" i="13"/>
  <c r="D53" i="13"/>
  <c r="D50" i="13"/>
  <c r="D49" i="13"/>
  <c r="D46" i="13"/>
  <c r="D42" i="13"/>
  <c r="D41" i="13"/>
  <c r="D37" i="13"/>
  <c r="D34" i="13"/>
  <c r="D29" i="13"/>
  <c r="D25" i="13"/>
  <c r="D22" i="13"/>
  <c r="D18" i="13"/>
  <c r="D17" i="13"/>
  <c r="D14" i="13"/>
  <c r="D13" i="13"/>
  <c r="D10" i="13"/>
  <c r="H132" i="8"/>
  <c r="H131" i="8"/>
  <c r="H112" i="8"/>
  <c r="H110" i="8"/>
  <c r="H109" i="8"/>
  <c r="H95" i="8"/>
  <c r="H59" i="8"/>
  <c r="H49" i="8"/>
  <c r="H27" i="8"/>
  <c r="T14" i="7"/>
  <c r="T28" i="7"/>
  <c r="T31" i="7"/>
  <c r="T32" i="7"/>
  <c r="T33" i="7"/>
  <c r="F101" i="4"/>
  <c r="F95" i="4"/>
  <c r="F83" i="4"/>
  <c r="F89" i="4"/>
  <c r="F77" i="4"/>
  <c r="F71" i="4"/>
  <c r="F58" i="4"/>
  <c r="F65" i="4"/>
  <c r="F47" i="4"/>
  <c r="F41" i="4"/>
  <c r="F35" i="4"/>
  <c r="F29" i="4"/>
  <c r="F23" i="4"/>
  <c r="K104" i="3"/>
  <c r="K93" i="3"/>
  <c r="H91" i="8" s="1"/>
  <c r="K6" i="3"/>
  <c r="H72" i="8" s="1"/>
  <c r="K7" i="3"/>
  <c r="K3" i="3"/>
  <c r="K4" i="3"/>
  <c r="H23" i="8" s="1"/>
  <c r="K11" i="3"/>
  <c r="H123" i="8" s="1"/>
  <c r="K8" i="3"/>
  <c r="K16" i="3"/>
  <c r="H139" i="8" s="1"/>
  <c r="K14" i="3"/>
  <c r="K13" i="3"/>
  <c r="T11" i="7" s="1"/>
  <c r="K9" i="3"/>
  <c r="H35" i="8" s="1"/>
  <c r="K19" i="3"/>
  <c r="H34" i="8" s="1"/>
  <c r="K20" i="3"/>
  <c r="K18" i="3"/>
  <c r="H104" i="8" s="1"/>
  <c r="K12" i="3"/>
  <c r="H42" i="8" s="1"/>
  <c r="K42" i="3"/>
  <c r="H85" i="8" s="1"/>
  <c r="K17" i="3"/>
  <c r="K28" i="3"/>
  <c r="H68" i="8" s="1"/>
  <c r="K5" i="3"/>
  <c r="H43" i="8" s="1"/>
  <c r="K29" i="3"/>
  <c r="T27" i="7" s="1"/>
  <c r="K35" i="3"/>
  <c r="K31" i="3"/>
  <c r="H142" i="8" s="1"/>
  <c r="K15" i="3"/>
  <c r="H73" i="8" s="1"/>
  <c r="K38" i="3"/>
  <c r="K23" i="3"/>
  <c r="H58" i="8" s="1"/>
  <c r="K39" i="3"/>
  <c r="K33" i="3"/>
  <c r="K45" i="3"/>
  <c r="H93" i="8" s="1"/>
  <c r="K30" i="3"/>
  <c r="H81" i="8" s="1"/>
  <c r="K32" i="3"/>
  <c r="T26" i="7" s="1"/>
  <c r="K22" i="3"/>
  <c r="H76" i="8" s="1"/>
  <c r="K43" i="3"/>
  <c r="H84" i="8" s="1"/>
  <c r="K44" i="3"/>
  <c r="K41" i="3"/>
  <c r="T23" i="7" s="1"/>
  <c r="K47" i="3"/>
  <c r="H102" i="8" s="1"/>
  <c r="K26" i="3"/>
  <c r="H119" i="8" s="1"/>
  <c r="K27" i="3"/>
  <c r="K59" i="3"/>
  <c r="H51" i="8" s="1"/>
  <c r="K56" i="3"/>
  <c r="H64" i="8" s="1"/>
  <c r="K62" i="3"/>
  <c r="K51" i="3"/>
  <c r="K61" i="3"/>
  <c r="H150" i="8" s="1"/>
  <c r="K36" i="3"/>
  <c r="H60" i="8" s="1"/>
  <c r="K46" i="3"/>
  <c r="H151" i="8" s="1"/>
  <c r="K64" i="3"/>
  <c r="H152" i="8" s="1"/>
  <c r="K53" i="3"/>
  <c r="H66" i="8" s="1"/>
  <c r="K57" i="3"/>
  <c r="H48" i="8" s="1"/>
  <c r="K40" i="3"/>
  <c r="H130" i="8" s="1"/>
  <c r="K52" i="3"/>
  <c r="H36" i="8" s="1"/>
  <c r="K55" i="3"/>
  <c r="H100" i="8" s="1"/>
  <c r="K10" i="3"/>
  <c r="AD83" i="15"/>
  <c r="AB83" i="15"/>
  <c r="AA83" i="15"/>
  <c r="Y83" i="15"/>
  <c r="X83" i="15"/>
  <c r="W83" i="15"/>
  <c r="T83" i="15"/>
  <c r="S83" i="15"/>
  <c r="R83" i="15"/>
  <c r="Q83" i="15"/>
  <c r="P83" i="15"/>
  <c r="O83" i="15"/>
  <c r="N83" i="15"/>
  <c r="M83" i="15"/>
  <c r="L83" i="15"/>
  <c r="V81" i="15"/>
  <c r="U81" i="15"/>
  <c r="K81" i="15"/>
  <c r="E81" i="15"/>
  <c r="V80" i="15"/>
  <c r="U80" i="15"/>
  <c r="K80" i="15"/>
  <c r="F80" i="15"/>
  <c r="V79" i="15"/>
  <c r="U79" i="15"/>
  <c r="K79" i="15"/>
  <c r="F79" i="15"/>
  <c r="V78" i="15"/>
  <c r="U78" i="15"/>
  <c r="K78" i="15"/>
  <c r="F78" i="15"/>
  <c r="U77" i="15"/>
  <c r="V77" i="15" s="1"/>
  <c r="K77" i="15"/>
  <c r="F77" i="15"/>
  <c r="U76" i="15"/>
  <c r="V76" i="15" s="1"/>
  <c r="K76" i="15"/>
  <c r="F76" i="15"/>
  <c r="U75" i="15"/>
  <c r="V75" i="15" s="1"/>
  <c r="K75" i="15"/>
  <c r="F75" i="15"/>
  <c r="U74" i="15"/>
  <c r="V74" i="15" s="1"/>
  <c r="K74" i="15"/>
  <c r="F74" i="15"/>
  <c r="U73" i="15"/>
  <c r="V73" i="15" s="1"/>
  <c r="K73" i="15"/>
  <c r="F73" i="15"/>
  <c r="U72" i="15"/>
  <c r="V72" i="15" s="1"/>
  <c r="K72" i="15"/>
  <c r="F72" i="15"/>
  <c r="U71" i="15"/>
  <c r="V71" i="15" s="1"/>
  <c r="K71" i="15"/>
  <c r="F71" i="15"/>
  <c r="U70" i="15"/>
  <c r="V70" i="15" s="1"/>
  <c r="K70" i="15"/>
  <c r="F70" i="15"/>
  <c r="U69" i="15"/>
  <c r="V69" i="15" s="1"/>
  <c r="K69" i="15"/>
  <c r="F69" i="15"/>
  <c r="U62" i="15"/>
  <c r="V62" i="15" s="1"/>
  <c r="K62" i="15"/>
  <c r="F62" i="15"/>
  <c r="U42" i="15"/>
  <c r="V42" i="15" s="1"/>
  <c r="K42" i="15"/>
  <c r="F42" i="15"/>
  <c r="U35" i="15"/>
  <c r="V35" i="15" s="1"/>
  <c r="K35" i="15"/>
  <c r="F35" i="15"/>
  <c r="U37" i="15"/>
  <c r="V37" i="15" s="1"/>
  <c r="K37" i="15"/>
  <c r="F37" i="15"/>
  <c r="U43" i="15"/>
  <c r="V43" i="15" s="1"/>
  <c r="K43" i="15"/>
  <c r="F43" i="15"/>
  <c r="U67" i="15"/>
  <c r="V67" i="15" s="1"/>
  <c r="K67" i="15"/>
  <c r="F67" i="15"/>
  <c r="U54" i="15"/>
  <c r="V54" i="15" s="1"/>
  <c r="K54" i="15"/>
  <c r="F54" i="15"/>
  <c r="U31" i="15"/>
  <c r="V31" i="15" s="1"/>
  <c r="K31" i="15"/>
  <c r="F31" i="15"/>
  <c r="U60" i="15"/>
  <c r="V60" i="15" s="1"/>
  <c r="K60" i="15"/>
  <c r="F60" i="15"/>
  <c r="U28" i="15"/>
  <c r="V28" i="15" s="1"/>
  <c r="K28" i="15"/>
  <c r="F28" i="15"/>
  <c r="U27" i="15"/>
  <c r="V27" i="15" s="1"/>
  <c r="K27" i="15"/>
  <c r="F27" i="15"/>
  <c r="U38" i="15"/>
  <c r="V38" i="15" s="1"/>
  <c r="K38" i="15"/>
  <c r="F38" i="15"/>
  <c r="U64" i="15"/>
  <c r="V64" i="15" s="1"/>
  <c r="K64" i="15"/>
  <c r="F64" i="15"/>
  <c r="U23" i="15"/>
  <c r="V23" i="15" s="1"/>
  <c r="K23" i="15"/>
  <c r="F23" i="15"/>
  <c r="U36" i="15"/>
  <c r="V36" i="15" s="1"/>
  <c r="K36" i="15"/>
  <c r="F36" i="15"/>
  <c r="U22" i="15"/>
  <c r="V22" i="15" s="1"/>
  <c r="K22" i="15"/>
  <c r="F22" i="15"/>
  <c r="U55" i="15"/>
  <c r="V55" i="15" s="1"/>
  <c r="K55" i="15"/>
  <c r="F55" i="15"/>
  <c r="U39" i="15"/>
  <c r="V39" i="15" s="1"/>
  <c r="K39" i="15"/>
  <c r="F39" i="15"/>
  <c r="U68" i="15"/>
  <c r="V68" i="15" s="1"/>
  <c r="K68" i="15"/>
  <c r="F68" i="15"/>
  <c r="U61" i="15"/>
  <c r="V61" i="15" s="1"/>
  <c r="K61" i="15"/>
  <c r="F61" i="15"/>
  <c r="U47" i="15"/>
  <c r="V47" i="15" s="1"/>
  <c r="K47" i="15"/>
  <c r="F47" i="15"/>
  <c r="U53" i="15"/>
  <c r="V53" i="15" s="1"/>
  <c r="K53" i="15"/>
  <c r="F53" i="15"/>
  <c r="U30" i="15"/>
  <c r="V30" i="15" s="1"/>
  <c r="K30" i="15"/>
  <c r="F30" i="15"/>
  <c r="U57" i="15"/>
  <c r="V57" i="15" s="1"/>
  <c r="K57" i="15"/>
  <c r="F57" i="15"/>
  <c r="U50" i="15"/>
  <c r="V50" i="15" s="1"/>
  <c r="K50" i="15"/>
  <c r="F50" i="15"/>
  <c r="U58" i="15"/>
  <c r="V58" i="15" s="1"/>
  <c r="K58" i="15"/>
  <c r="F58" i="15"/>
  <c r="U65" i="15"/>
  <c r="V65" i="15" s="1"/>
  <c r="K65" i="15"/>
  <c r="F65" i="15"/>
  <c r="U16" i="15"/>
  <c r="V16" i="15" s="1"/>
  <c r="K16" i="15"/>
  <c r="F16" i="15"/>
  <c r="U14" i="15"/>
  <c r="V14" i="15" s="1"/>
  <c r="K14" i="15"/>
  <c r="F14" i="15"/>
  <c r="U51" i="15"/>
  <c r="V51" i="15" s="1"/>
  <c r="K51" i="15"/>
  <c r="F51" i="15"/>
  <c r="U21" i="15"/>
  <c r="V21" i="15" s="1"/>
  <c r="K21" i="15"/>
  <c r="F21" i="15"/>
  <c r="U34" i="15"/>
  <c r="V34" i="15" s="1"/>
  <c r="K34" i="15"/>
  <c r="F34" i="15"/>
  <c r="U59" i="15"/>
  <c r="V59" i="15" s="1"/>
  <c r="K59" i="15"/>
  <c r="F59" i="15"/>
  <c r="U49" i="15"/>
  <c r="V49" i="15" s="1"/>
  <c r="K49" i="15"/>
  <c r="F49" i="15"/>
  <c r="U52" i="15"/>
  <c r="V52" i="15" s="1"/>
  <c r="K52" i="15"/>
  <c r="F52" i="15"/>
  <c r="U63" i="15"/>
  <c r="V63" i="15" s="1"/>
  <c r="K63" i="15"/>
  <c r="F63" i="15"/>
  <c r="U13" i="15"/>
  <c r="V13" i="15" s="1"/>
  <c r="K13" i="15"/>
  <c r="F13" i="15"/>
  <c r="U24" i="15"/>
  <c r="V24" i="15" s="1"/>
  <c r="K24" i="15"/>
  <c r="F24" i="15"/>
  <c r="U11" i="15"/>
  <c r="V11" i="15" s="1"/>
  <c r="K11" i="15"/>
  <c r="F11" i="15"/>
  <c r="U12" i="15"/>
  <c r="V12" i="15" s="1"/>
  <c r="K12" i="15"/>
  <c r="F12" i="15"/>
  <c r="U40" i="15"/>
  <c r="V40" i="15" s="1"/>
  <c r="K40" i="15"/>
  <c r="F40" i="15"/>
  <c r="U19" i="15"/>
  <c r="V19" i="15" s="1"/>
  <c r="K19" i="15"/>
  <c r="F19" i="15"/>
  <c r="U18" i="15"/>
  <c r="V18" i="15" s="1"/>
  <c r="K18" i="15"/>
  <c r="F18" i="15"/>
  <c r="U32" i="15"/>
  <c r="V32" i="15" s="1"/>
  <c r="K32" i="15"/>
  <c r="F32" i="15"/>
  <c r="U26" i="15"/>
  <c r="V26" i="15" s="1"/>
  <c r="K26" i="15"/>
  <c r="F26" i="15"/>
  <c r="U45" i="15"/>
  <c r="V45" i="15" s="1"/>
  <c r="K45" i="15"/>
  <c r="F45" i="15"/>
  <c r="U29" i="15"/>
  <c r="V29" i="15" s="1"/>
  <c r="K29" i="15"/>
  <c r="F29" i="15"/>
  <c r="U17" i="15"/>
  <c r="V17" i="15" s="1"/>
  <c r="K17" i="15"/>
  <c r="F17" i="15"/>
  <c r="U20" i="15"/>
  <c r="V20" i="15" s="1"/>
  <c r="K20" i="15"/>
  <c r="F20" i="15"/>
  <c r="U33" i="15"/>
  <c r="V33" i="15" s="1"/>
  <c r="K33" i="15"/>
  <c r="F33" i="15"/>
  <c r="U44" i="15"/>
  <c r="V44" i="15" s="1"/>
  <c r="K44" i="15"/>
  <c r="F44" i="15"/>
  <c r="U41" i="15"/>
  <c r="V41" i="15" s="1"/>
  <c r="K41" i="15"/>
  <c r="F41" i="15"/>
  <c r="U66" i="15"/>
  <c r="V66" i="15" s="1"/>
  <c r="K66" i="15"/>
  <c r="F66" i="15"/>
  <c r="U15" i="15"/>
  <c r="V15" i="15" s="1"/>
  <c r="K15" i="15"/>
  <c r="F15" i="15"/>
  <c r="U56" i="15"/>
  <c r="V56" i="15" s="1"/>
  <c r="K56" i="15"/>
  <c r="F56" i="15"/>
  <c r="U25" i="15"/>
  <c r="V25" i="15" s="1"/>
  <c r="K25" i="15"/>
  <c r="F25" i="15"/>
  <c r="U48" i="15"/>
  <c r="V48" i="15" s="1"/>
  <c r="K48" i="15"/>
  <c r="F48" i="15"/>
  <c r="U46" i="15"/>
  <c r="V46" i="15" s="1"/>
  <c r="K46" i="15"/>
  <c r="F46" i="15"/>
  <c r="T17" i="7" l="1"/>
  <c r="T5" i="7"/>
  <c r="T30" i="7"/>
  <c r="T20" i="7"/>
  <c r="T19" i="7"/>
  <c r="R10" i="3"/>
  <c r="T22" i="7"/>
  <c r="T15" i="7"/>
  <c r="T10" i="7"/>
  <c r="T8" i="7"/>
  <c r="T25" i="7"/>
  <c r="T6" i="7"/>
  <c r="T18" i="7"/>
  <c r="T29" i="7"/>
  <c r="T12" i="7"/>
  <c r="T13" i="7"/>
  <c r="T16" i="7"/>
  <c r="T9" i="7"/>
  <c r="H26" i="8"/>
  <c r="H41" i="8"/>
  <c r="H121" i="8"/>
  <c r="H140" i="8"/>
  <c r="T24" i="7"/>
  <c r="T21" i="7"/>
  <c r="T7" i="7"/>
  <c r="J83" i="15"/>
  <c r="H83" i="15" s="1"/>
  <c r="V83" i="15"/>
  <c r="K83" i="15"/>
  <c r="U83" i="15"/>
  <c r="B31" i="13"/>
  <c r="B35" i="13"/>
  <c r="B36" i="13"/>
  <c r="B38" i="13"/>
  <c r="B40" i="13"/>
  <c r="B42" i="13"/>
  <c r="B43" i="13"/>
  <c r="B46" i="13"/>
  <c r="B47" i="13"/>
  <c r="B49" i="13"/>
  <c r="B50" i="13"/>
  <c r="B52" i="13"/>
  <c r="B53" i="13"/>
  <c r="B54" i="13"/>
  <c r="B55" i="13"/>
  <c r="B56" i="13"/>
  <c r="B57" i="13"/>
  <c r="B59" i="13"/>
  <c r="B60" i="13"/>
  <c r="B65" i="13"/>
  <c r="B66" i="13"/>
  <c r="B71" i="13"/>
  <c r="B72" i="13"/>
  <c r="B75" i="13"/>
  <c r="B76" i="13"/>
  <c r="B77" i="13"/>
  <c r="B78" i="13"/>
  <c r="B79" i="13"/>
  <c r="B81" i="13"/>
  <c r="B82" i="13"/>
  <c r="B84" i="13"/>
  <c r="B85" i="13"/>
  <c r="B87" i="13"/>
  <c r="B88" i="13"/>
  <c r="B89" i="13"/>
  <c r="B91" i="13"/>
  <c r="B93" i="13"/>
  <c r="B10" i="13"/>
  <c r="B11" i="13"/>
  <c r="B13" i="13"/>
  <c r="B15" i="13"/>
  <c r="B16" i="13"/>
  <c r="B17" i="13"/>
  <c r="B19" i="13"/>
  <c r="B20" i="13"/>
  <c r="B21" i="13"/>
  <c r="B22" i="13"/>
  <c r="B23" i="13"/>
  <c r="B24" i="13"/>
  <c r="B27" i="13"/>
  <c r="B28" i="13"/>
  <c r="B29" i="13"/>
  <c r="B30" i="13"/>
  <c r="J49" i="3"/>
  <c r="G103" i="8" s="1"/>
  <c r="G92" i="8" l="1"/>
  <c r="G110" i="8"/>
  <c r="G95" i="8"/>
  <c r="G93" i="8"/>
  <c r="G68" i="8"/>
  <c r="G67" i="8"/>
  <c r="G49" i="8"/>
  <c r="S33" i="7"/>
  <c r="F94" i="4"/>
  <c r="F88" i="4"/>
  <c r="F82" i="4"/>
  <c r="F76" i="4"/>
  <c r="F70" i="4"/>
  <c r="F64" i="4"/>
  <c r="F57" i="4"/>
  <c r="F52" i="4"/>
  <c r="F46" i="4"/>
  <c r="F40" i="4"/>
  <c r="F34" i="4"/>
  <c r="F28" i="4"/>
  <c r="F22" i="4"/>
  <c r="F9" i="4"/>
  <c r="D10" i="4"/>
  <c r="J11" i="3"/>
  <c r="G123" i="8" s="1"/>
  <c r="J19" i="3"/>
  <c r="G34" i="8" s="1"/>
  <c r="J26" i="3"/>
  <c r="G119" i="8" s="1"/>
  <c r="J31" i="3"/>
  <c r="G142" i="8" s="1"/>
  <c r="J7" i="3"/>
  <c r="J39" i="3"/>
  <c r="J8" i="3"/>
  <c r="J69" i="3"/>
  <c r="G59" i="8" s="1"/>
  <c r="J9" i="3"/>
  <c r="G35" i="8" s="1"/>
  <c r="J15" i="3"/>
  <c r="G73" i="8" s="1"/>
  <c r="J13" i="3"/>
  <c r="G41" i="8" s="1"/>
  <c r="J33" i="3"/>
  <c r="J30" i="3"/>
  <c r="G81" i="8" s="1"/>
  <c r="J3" i="3"/>
  <c r="J18" i="3"/>
  <c r="G104" i="8" s="1"/>
  <c r="J41" i="3"/>
  <c r="G143" i="8" s="1"/>
  <c r="J17" i="3"/>
  <c r="G140" i="8" s="1"/>
  <c r="J5" i="3"/>
  <c r="G43" i="8" s="1"/>
  <c r="J40" i="3"/>
  <c r="G130" i="8" s="1"/>
  <c r="J29" i="3"/>
  <c r="G121" i="8" s="1"/>
  <c r="J23" i="3"/>
  <c r="J60" i="3"/>
  <c r="G101" i="8" s="1"/>
  <c r="J20" i="3"/>
  <c r="G75" i="8" s="1"/>
  <c r="J84" i="3"/>
  <c r="G132" i="8" s="1"/>
  <c r="J42" i="3"/>
  <c r="J38" i="3"/>
  <c r="J22" i="3"/>
  <c r="J36" i="3"/>
  <c r="G60" i="8" s="1"/>
  <c r="J43" i="3"/>
  <c r="G84" i="8" s="1"/>
  <c r="J10" i="3"/>
  <c r="G44" i="8" s="1"/>
  <c r="J4" i="3"/>
  <c r="G23" i="8" s="1"/>
  <c r="J56" i="3"/>
  <c r="G64" i="8" s="1"/>
  <c r="J14" i="3"/>
  <c r="G32" i="8" s="1"/>
  <c r="J50" i="3"/>
  <c r="J16" i="3"/>
  <c r="J55" i="3"/>
  <c r="J59" i="3"/>
  <c r="G51" i="8" s="1"/>
  <c r="J58" i="3"/>
  <c r="G25" i="8" s="1"/>
  <c r="J35" i="3"/>
  <c r="J32" i="3"/>
  <c r="G26" i="8" s="1"/>
  <c r="J21" i="3"/>
  <c r="J25" i="3"/>
  <c r="G112" i="8" s="1"/>
  <c r="J44" i="3"/>
  <c r="J12" i="3"/>
  <c r="J24" i="3"/>
  <c r="G109" i="8" s="1"/>
  <c r="J46" i="3"/>
  <c r="G151" i="8" s="1"/>
  <c r="J47" i="3"/>
  <c r="J64" i="3"/>
  <c r="G152" i="8" s="1"/>
  <c r="J70" i="3"/>
  <c r="J57" i="3"/>
  <c r="G48" i="8" s="1"/>
  <c r="J90" i="3"/>
  <c r="J6" i="3"/>
  <c r="G72" i="8" s="1"/>
  <c r="J61" i="3"/>
  <c r="G150" i="8" s="1"/>
  <c r="F51" i="14"/>
  <c r="AD83" i="14"/>
  <c r="AB83" i="14"/>
  <c r="AA83" i="14"/>
  <c r="Y83" i="14"/>
  <c r="X83" i="14"/>
  <c r="W83" i="14"/>
  <c r="T83" i="14"/>
  <c r="S83" i="14"/>
  <c r="R83" i="14"/>
  <c r="Q83" i="14"/>
  <c r="P83" i="14"/>
  <c r="O83" i="14"/>
  <c r="N83" i="14"/>
  <c r="M83" i="14"/>
  <c r="L83" i="14"/>
  <c r="U81" i="14"/>
  <c r="V81" i="14" s="1"/>
  <c r="K81" i="14"/>
  <c r="E81" i="14"/>
  <c r="U66" i="14"/>
  <c r="V66" i="14" s="1"/>
  <c r="K66" i="14"/>
  <c r="F66" i="14"/>
  <c r="U49" i="14"/>
  <c r="V49" i="14" s="1"/>
  <c r="K49" i="14"/>
  <c r="F49" i="14"/>
  <c r="U45" i="14"/>
  <c r="V45" i="14" s="1"/>
  <c r="K45" i="14"/>
  <c r="F45" i="14"/>
  <c r="U18" i="14"/>
  <c r="V18" i="14" s="1"/>
  <c r="K18" i="14"/>
  <c r="F18" i="14"/>
  <c r="U19" i="14"/>
  <c r="V19" i="14" s="1"/>
  <c r="K19" i="14"/>
  <c r="F19" i="14"/>
  <c r="U37" i="14"/>
  <c r="V37" i="14" s="1"/>
  <c r="K37" i="14"/>
  <c r="F37" i="14"/>
  <c r="U59" i="14"/>
  <c r="V59" i="14" s="1"/>
  <c r="K59" i="14"/>
  <c r="F59" i="14"/>
  <c r="U33" i="14"/>
  <c r="V33" i="14" s="1"/>
  <c r="K33" i="14"/>
  <c r="F33" i="14"/>
  <c r="U69" i="14"/>
  <c r="V69" i="14" s="1"/>
  <c r="K69" i="14"/>
  <c r="F69" i="14"/>
  <c r="U12" i="14"/>
  <c r="V12" i="14" s="1"/>
  <c r="K12" i="14"/>
  <c r="F12" i="14"/>
  <c r="U41" i="14"/>
  <c r="V41" i="14" s="1"/>
  <c r="K41" i="14"/>
  <c r="F41" i="14"/>
  <c r="U30" i="14"/>
  <c r="V30" i="14" s="1"/>
  <c r="K30" i="14"/>
  <c r="F30" i="14"/>
  <c r="U29" i="14"/>
  <c r="V29" i="14" s="1"/>
  <c r="K29" i="14"/>
  <c r="F29" i="14"/>
  <c r="U16" i="14"/>
  <c r="V16" i="14" s="1"/>
  <c r="K16" i="14"/>
  <c r="F16" i="14"/>
  <c r="U27" i="14"/>
  <c r="V27" i="14" s="1"/>
  <c r="K27" i="14"/>
  <c r="F27" i="14"/>
  <c r="U79" i="14"/>
  <c r="V79" i="14" s="1"/>
  <c r="K79" i="14"/>
  <c r="F79" i="14"/>
  <c r="U13" i="14"/>
  <c r="V13" i="14" s="1"/>
  <c r="K13" i="14"/>
  <c r="F13" i="14"/>
  <c r="U14" i="14"/>
  <c r="V14" i="14" s="1"/>
  <c r="K14" i="14"/>
  <c r="F14" i="14"/>
  <c r="U50" i="14"/>
  <c r="V50" i="14" s="1"/>
  <c r="K50" i="14"/>
  <c r="F50" i="14"/>
  <c r="U70" i="14"/>
  <c r="V70" i="14" s="1"/>
  <c r="K70" i="14"/>
  <c r="F70" i="14"/>
  <c r="U40" i="14"/>
  <c r="V40" i="14" s="1"/>
  <c r="K40" i="14"/>
  <c r="F40" i="14"/>
  <c r="U42" i="14"/>
  <c r="V42" i="14" s="1"/>
  <c r="K42" i="14"/>
  <c r="F42" i="14"/>
  <c r="U43" i="14"/>
  <c r="V43" i="14" s="1"/>
  <c r="K43" i="14"/>
  <c r="F43" i="14"/>
  <c r="U35" i="14"/>
  <c r="V35" i="14" s="1"/>
  <c r="K35" i="14"/>
  <c r="F35" i="14"/>
  <c r="U65" i="14"/>
  <c r="V65" i="14" s="1"/>
  <c r="K65" i="14"/>
  <c r="F65" i="14"/>
  <c r="U71" i="14"/>
  <c r="V71" i="14" s="1"/>
  <c r="K71" i="14"/>
  <c r="F71" i="14"/>
  <c r="U74" i="14"/>
  <c r="V74" i="14" s="1"/>
  <c r="K74" i="14"/>
  <c r="F74" i="14"/>
  <c r="U52" i="14"/>
  <c r="V52" i="14" s="1"/>
  <c r="K52" i="14"/>
  <c r="F52" i="14"/>
  <c r="U55" i="14"/>
  <c r="V55" i="14" s="1"/>
  <c r="K55" i="14"/>
  <c r="F55" i="14"/>
  <c r="U64" i="14"/>
  <c r="V64" i="14" s="1"/>
  <c r="K64" i="14"/>
  <c r="F64" i="14"/>
  <c r="U34" i="14"/>
  <c r="V34" i="14" s="1"/>
  <c r="K34" i="14"/>
  <c r="F34" i="14"/>
  <c r="U17" i="14"/>
  <c r="V17" i="14" s="1"/>
  <c r="K17" i="14"/>
  <c r="F17" i="14"/>
  <c r="U62" i="14"/>
  <c r="V62" i="14" s="1"/>
  <c r="K62" i="14"/>
  <c r="F62" i="14"/>
  <c r="U68" i="14"/>
  <c r="V68" i="14" s="1"/>
  <c r="K68" i="14"/>
  <c r="F68" i="14"/>
  <c r="U57" i="14"/>
  <c r="V57" i="14" s="1"/>
  <c r="K57" i="14"/>
  <c r="F57" i="14"/>
  <c r="U20" i="14"/>
  <c r="V20" i="14" s="1"/>
  <c r="K20" i="14"/>
  <c r="F20" i="14"/>
  <c r="U77" i="14"/>
  <c r="V77" i="14" s="1"/>
  <c r="K77" i="14"/>
  <c r="F77" i="14"/>
  <c r="U44" i="14"/>
  <c r="V44" i="14" s="1"/>
  <c r="K44" i="14"/>
  <c r="F44" i="14"/>
  <c r="U78" i="14"/>
  <c r="V78" i="14" s="1"/>
  <c r="K78" i="14"/>
  <c r="F78" i="14"/>
  <c r="U24" i="14"/>
  <c r="V24" i="14" s="1"/>
  <c r="K24" i="14"/>
  <c r="F24" i="14"/>
  <c r="U32" i="14"/>
  <c r="V32" i="14" s="1"/>
  <c r="K32" i="14"/>
  <c r="F32" i="14"/>
  <c r="U46" i="14"/>
  <c r="V46" i="14" s="1"/>
  <c r="K46" i="14"/>
  <c r="F46" i="14"/>
  <c r="U51" i="14"/>
  <c r="V51" i="14" s="1"/>
  <c r="K51" i="14"/>
  <c r="U72" i="14"/>
  <c r="V72" i="14" s="1"/>
  <c r="K72" i="14"/>
  <c r="F72" i="14"/>
  <c r="U61" i="14"/>
  <c r="V61" i="14" s="1"/>
  <c r="K61" i="14"/>
  <c r="F61" i="14"/>
  <c r="U56" i="14"/>
  <c r="V56" i="14" s="1"/>
  <c r="K56" i="14"/>
  <c r="F56" i="14"/>
  <c r="U38" i="14"/>
  <c r="V38" i="14" s="1"/>
  <c r="K38" i="14"/>
  <c r="F38" i="14"/>
  <c r="U76" i="14"/>
  <c r="V76" i="14" s="1"/>
  <c r="K76" i="14"/>
  <c r="F76" i="14"/>
  <c r="U73" i="14"/>
  <c r="V73" i="14" s="1"/>
  <c r="K73" i="14"/>
  <c r="F73" i="14"/>
  <c r="U15" i="14"/>
  <c r="V15" i="14" s="1"/>
  <c r="K15" i="14"/>
  <c r="F15" i="14"/>
  <c r="U22" i="14"/>
  <c r="V22" i="14" s="1"/>
  <c r="K22" i="14"/>
  <c r="F22" i="14"/>
  <c r="U25" i="14"/>
  <c r="V25" i="14" s="1"/>
  <c r="K25" i="14"/>
  <c r="F25" i="14"/>
  <c r="U60" i="14"/>
  <c r="V60" i="14" s="1"/>
  <c r="K60" i="14"/>
  <c r="F60" i="14"/>
  <c r="U75" i="14"/>
  <c r="V75" i="14" s="1"/>
  <c r="K75" i="14"/>
  <c r="F75" i="14"/>
  <c r="U67" i="14"/>
  <c r="V67" i="14" s="1"/>
  <c r="K67" i="14"/>
  <c r="F67" i="14"/>
  <c r="U80" i="14"/>
  <c r="V80" i="14" s="1"/>
  <c r="K80" i="14"/>
  <c r="F80" i="14"/>
  <c r="U54" i="14"/>
  <c r="V54" i="14" s="1"/>
  <c r="K54" i="14"/>
  <c r="F54" i="14"/>
  <c r="U28" i="14"/>
  <c r="V28" i="14" s="1"/>
  <c r="K28" i="14"/>
  <c r="F28" i="14"/>
  <c r="U39" i="14"/>
  <c r="V39" i="14" s="1"/>
  <c r="K39" i="14"/>
  <c r="F39" i="14"/>
  <c r="U48" i="14"/>
  <c r="V48" i="14" s="1"/>
  <c r="K48" i="14"/>
  <c r="F48" i="14"/>
  <c r="U58" i="14"/>
  <c r="V58" i="14" s="1"/>
  <c r="K58" i="14"/>
  <c r="F58" i="14"/>
  <c r="U26" i="14"/>
  <c r="V26" i="14" s="1"/>
  <c r="K26" i="14"/>
  <c r="F26" i="14"/>
  <c r="U36" i="14"/>
  <c r="V36" i="14" s="1"/>
  <c r="K36" i="14"/>
  <c r="F36" i="14"/>
  <c r="U11" i="14"/>
  <c r="V11" i="14" s="1"/>
  <c r="K11" i="14"/>
  <c r="F11" i="14"/>
  <c r="U21" i="14"/>
  <c r="V21" i="14" s="1"/>
  <c r="K21" i="14"/>
  <c r="F21" i="14"/>
  <c r="U63" i="14"/>
  <c r="V63" i="14" s="1"/>
  <c r="K63" i="14"/>
  <c r="F63" i="14"/>
  <c r="U23" i="14"/>
  <c r="V23" i="14" s="1"/>
  <c r="K23" i="14"/>
  <c r="F23" i="14"/>
  <c r="U47" i="14"/>
  <c r="V47" i="14" s="1"/>
  <c r="K47" i="14"/>
  <c r="F47" i="14"/>
  <c r="U53" i="14"/>
  <c r="V53" i="14" s="1"/>
  <c r="K53" i="14"/>
  <c r="F53" i="14"/>
  <c r="U31" i="14"/>
  <c r="K31" i="14"/>
  <c r="F31" i="14"/>
  <c r="G83" i="8" l="1"/>
  <c r="S22" i="7"/>
  <c r="G29" i="8"/>
  <c r="G10" i="8" s="1"/>
  <c r="G135" i="8"/>
  <c r="G18" i="8" s="1"/>
  <c r="S32" i="7"/>
  <c r="U83" i="14"/>
  <c r="K83" i="14"/>
  <c r="V31" i="14"/>
  <c r="V83" i="14" s="1"/>
  <c r="J83" i="14"/>
  <c r="H83" i="14" s="1"/>
  <c r="F131" i="8" l="1"/>
  <c r="F130" i="8"/>
  <c r="F67" i="8"/>
  <c r="F57" i="8"/>
  <c r="F56" i="8"/>
  <c r="F52" i="8"/>
  <c r="R33" i="7"/>
  <c r="D82" i="4"/>
  <c r="D91" i="4"/>
  <c r="D88" i="4"/>
  <c r="D100" i="4"/>
  <c r="D103" i="4"/>
  <c r="D94" i="4"/>
  <c r="D79" i="4"/>
  <c r="D73" i="4"/>
  <c r="D57" i="4"/>
  <c r="D49" i="4"/>
  <c r="D46" i="4"/>
  <c r="D40" i="4"/>
  <c r="D37" i="4"/>
  <c r="D28" i="4"/>
  <c r="D27" i="4"/>
  <c r="D25" i="4"/>
  <c r="D22" i="4"/>
  <c r="D19" i="4"/>
  <c r="D13" i="4"/>
  <c r="D70" i="4"/>
  <c r="D67" i="4"/>
  <c r="D66" i="4"/>
  <c r="D56" i="4"/>
  <c r="I93" i="3"/>
  <c r="I6" i="3"/>
  <c r="F72" i="8" s="1"/>
  <c r="I7" i="3"/>
  <c r="I16" i="3"/>
  <c r="F139" i="8" s="1"/>
  <c r="I28" i="3"/>
  <c r="F68" i="8" s="1"/>
  <c r="I10" i="3"/>
  <c r="I4" i="3"/>
  <c r="F23" i="8" s="1"/>
  <c r="I37" i="3"/>
  <c r="F92" i="8" s="1"/>
  <c r="I11" i="3"/>
  <c r="F123" i="8" s="1"/>
  <c r="I3" i="3"/>
  <c r="I35" i="3"/>
  <c r="I25" i="3"/>
  <c r="F112" i="8" s="1"/>
  <c r="I21" i="3"/>
  <c r="I8" i="3"/>
  <c r="I19" i="3"/>
  <c r="F34" i="8" s="1"/>
  <c r="I9" i="3"/>
  <c r="F35" i="8" s="1"/>
  <c r="I13" i="3"/>
  <c r="I24" i="3"/>
  <c r="F109" i="8" s="1"/>
  <c r="I18" i="3"/>
  <c r="F104" i="8" s="1"/>
  <c r="I15" i="3"/>
  <c r="I39" i="3"/>
  <c r="I58" i="3"/>
  <c r="F25" i="8" s="1"/>
  <c r="I17" i="3"/>
  <c r="F140" i="8" s="1"/>
  <c r="I42" i="3"/>
  <c r="F85" i="8" s="1"/>
  <c r="I31" i="3"/>
  <c r="I45" i="3"/>
  <c r="F93" i="8" s="1"/>
  <c r="I29" i="3"/>
  <c r="F121" i="8" s="1"/>
  <c r="I20" i="3"/>
  <c r="F75" i="8" s="1"/>
  <c r="I12" i="3"/>
  <c r="F42" i="8" s="1"/>
  <c r="I5" i="3"/>
  <c r="F43" i="8" s="1"/>
  <c r="I38" i="3"/>
  <c r="F141" i="8" s="1"/>
  <c r="I60" i="3"/>
  <c r="F101" i="8" s="1"/>
  <c r="I47" i="3"/>
  <c r="F102" i="8" s="1"/>
  <c r="I43" i="3"/>
  <c r="I22" i="3"/>
  <c r="F76" i="8" s="1"/>
  <c r="I30" i="3"/>
  <c r="F81" i="8" s="1"/>
  <c r="I23" i="3"/>
  <c r="F58" i="8" s="1"/>
  <c r="I44" i="3"/>
  <c r="I56" i="3"/>
  <c r="F64" i="8" s="1"/>
  <c r="I27" i="3"/>
  <c r="F33" i="8" s="1"/>
  <c r="I59" i="3"/>
  <c r="F51" i="8" s="1"/>
  <c r="I41" i="3"/>
  <c r="I51" i="3"/>
  <c r="I61" i="3"/>
  <c r="F150" i="8" s="1"/>
  <c r="I46" i="3"/>
  <c r="F151" i="8" s="1"/>
  <c r="I71" i="3"/>
  <c r="I26" i="3"/>
  <c r="F119" i="8" s="1"/>
  <c r="I84" i="3"/>
  <c r="F132" i="8" s="1"/>
  <c r="I57" i="3"/>
  <c r="F48" i="8" s="1"/>
  <c r="I86" i="3"/>
  <c r="I55" i="3"/>
  <c r="I64" i="3"/>
  <c r="F152" i="8" s="1"/>
  <c r="I81" i="3"/>
  <c r="F110" i="8" s="1"/>
  <c r="I83" i="3"/>
  <c r="I89" i="3"/>
  <c r="F27" i="8" s="1"/>
  <c r="I111" i="3"/>
  <c r="W65" i="12"/>
  <c r="W80" i="12"/>
  <c r="X80" i="12" s="1"/>
  <c r="W69" i="12"/>
  <c r="W71" i="12"/>
  <c r="X71" i="12" s="1"/>
  <c r="W78" i="12"/>
  <c r="W79" i="12"/>
  <c r="W63" i="12"/>
  <c r="W75" i="12"/>
  <c r="W64" i="12"/>
  <c r="W74" i="12"/>
  <c r="W68" i="12"/>
  <c r="W77" i="12"/>
  <c r="W67" i="12"/>
  <c r="W70" i="12"/>
  <c r="W76" i="12"/>
  <c r="W72" i="12"/>
  <c r="W73" i="12"/>
  <c r="W48" i="12"/>
  <c r="X48" i="12" s="1"/>
  <c r="W58" i="12"/>
  <c r="W50" i="12"/>
  <c r="X50" i="12" s="1"/>
  <c r="W59" i="12"/>
  <c r="W47" i="12"/>
  <c r="W57" i="12"/>
  <c r="W49" i="12"/>
  <c r="W60" i="12"/>
  <c r="W55" i="12"/>
  <c r="X55" i="12" s="1"/>
  <c r="W53" i="12"/>
  <c r="W54" i="12"/>
  <c r="W61" i="12"/>
  <c r="W56" i="12"/>
  <c r="X56" i="12" s="1"/>
  <c r="W62" i="12"/>
  <c r="W45" i="12"/>
  <c r="W51" i="12"/>
  <c r="W52" i="12"/>
  <c r="W46" i="12"/>
  <c r="W28" i="12"/>
  <c r="X28" i="12" s="1"/>
  <c r="W36" i="12"/>
  <c r="W37" i="12"/>
  <c r="X37" i="12" s="1"/>
  <c r="W31" i="12"/>
  <c r="W38" i="12"/>
  <c r="X38" i="12" s="1"/>
  <c r="W35" i="12"/>
  <c r="W39" i="12"/>
  <c r="W34" i="12"/>
  <c r="W33" i="12"/>
  <c r="X33" i="12" s="1"/>
  <c r="W30" i="12"/>
  <c r="W40" i="12"/>
  <c r="X40" i="12" s="1"/>
  <c r="W32" i="12"/>
  <c r="W41" i="12"/>
  <c r="X41" i="12" s="1"/>
  <c r="W42" i="12"/>
  <c r="W29" i="12"/>
  <c r="W43" i="12"/>
  <c r="W44" i="12"/>
  <c r="W23" i="12"/>
  <c r="W17" i="12"/>
  <c r="W19" i="12"/>
  <c r="W15" i="12"/>
  <c r="W20" i="12"/>
  <c r="W24" i="12"/>
  <c r="W12" i="12"/>
  <c r="W25" i="12"/>
  <c r="X25" i="12" s="1"/>
  <c r="W14" i="12"/>
  <c r="W18" i="12"/>
  <c r="W21" i="12"/>
  <c r="W26" i="12"/>
  <c r="X26" i="12" s="1"/>
  <c r="W11" i="12"/>
  <c r="W13" i="12"/>
  <c r="W27" i="12"/>
  <c r="W22" i="12"/>
  <c r="X22" i="12" s="1"/>
  <c r="W16" i="12"/>
  <c r="W81" i="12"/>
  <c r="W66" i="12"/>
  <c r="F37" i="12"/>
  <c r="F61" i="12"/>
  <c r="F40" i="12"/>
  <c r="F31" i="12"/>
  <c r="F51" i="12"/>
  <c r="F50" i="12"/>
  <c r="F65" i="12"/>
  <c r="F26" i="12"/>
  <c r="F32" i="12"/>
  <c r="F27" i="12"/>
  <c r="F46" i="12"/>
  <c r="F80" i="12"/>
  <c r="F25" i="12"/>
  <c r="F28" i="12"/>
  <c r="F38" i="12"/>
  <c r="F48" i="12"/>
  <c r="F35" i="12"/>
  <c r="F33" i="12"/>
  <c r="F22" i="12"/>
  <c r="F43" i="12"/>
  <c r="F42" i="12"/>
  <c r="F55" i="12"/>
  <c r="F20" i="12"/>
  <c r="F19" i="12"/>
  <c r="F34" i="12"/>
  <c r="F71" i="12"/>
  <c r="F73" i="12"/>
  <c r="F56" i="12"/>
  <c r="F41" i="12"/>
  <c r="F14" i="12"/>
  <c r="F52" i="12"/>
  <c r="F18" i="12"/>
  <c r="F13" i="12"/>
  <c r="F77" i="12"/>
  <c r="F39" i="12"/>
  <c r="F45" i="12"/>
  <c r="F21" i="12"/>
  <c r="F36" i="12"/>
  <c r="F67" i="12"/>
  <c r="F62" i="12"/>
  <c r="F47" i="12"/>
  <c r="F75" i="12"/>
  <c r="F74" i="12"/>
  <c r="F58" i="12"/>
  <c r="F66" i="12"/>
  <c r="F59" i="12"/>
  <c r="F11" i="12"/>
  <c r="F53" i="12"/>
  <c r="F49" i="12"/>
  <c r="F64" i="12"/>
  <c r="F23" i="12"/>
  <c r="F79" i="12"/>
  <c r="F24" i="12"/>
  <c r="F44" i="12"/>
  <c r="F15" i="12"/>
  <c r="F78" i="12"/>
  <c r="F12" i="12"/>
  <c r="F63" i="12"/>
  <c r="F70" i="12"/>
  <c r="F69" i="12"/>
  <c r="F72" i="12"/>
  <c r="F17" i="12"/>
  <c r="F16" i="12"/>
  <c r="F29" i="12"/>
  <c r="F68" i="12"/>
  <c r="F76" i="12"/>
  <c r="F54" i="12"/>
  <c r="F57" i="12"/>
  <c r="F30" i="12"/>
  <c r="F60" i="12"/>
  <c r="K61" i="12"/>
  <c r="X61" i="12"/>
  <c r="K37" i="12"/>
  <c r="K14" i="12"/>
  <c r="X14" i="12"/>
  <c r="K41" i="12"/>
  <c r="K56" i="12"/>
  <c r="K73" i="12"/>
  <c r="X73" i="12"/>
  <c r="K71" i="12"/>
  <c r="K34" i="12"/>
  <c r="X34" i="12"/>
  <c r="K19" i="12"/>
  <c r="X19" i="12"/>
  <c r="K20" i="12"/>
  <c r="X20" i="12"/>
  <c r="K55" i="12"/>
  <c r="K42" i="12"/>
  <c r="X42" i="12"/>
  <c r="K43" i="12"/>
  <c r="X43" i="12"/>
  <c r="K22" i="12"/>
  <c r="K33" i="12"/>
  <c r="K35" i="12"/>
  <c r="X35" i="12"/>
  <c r="K48" i="12"/>
  <c r="K38" i="12"/>
  <c r="K28" i="12"/>
  <c r="K25" i="12"/>
  <c r="K80" i="12"/>
  <c r="K46" i="12"/>
  <c r="X46" i="12"/>
  <c r="K27" i="12"/>
  <c r="X27" i="12"/>
  <c r="K32" i="12"/>
  <c r="X32" i="12"/>
  <c r="K26" i="12"/>
  <c r="K65" i="12"/>
  <c r="X65" i="12"/>
  <c r="K50" i="12"/>
  <c r="K51" i="12"/>
  <c r="X51" i="12"/>
  <c r="K31" i="12"/>
  <c r="X31" i="12"/>
  <c r="K40" i="12"/>
  <c r="Y93" i="3" l="1"/>
  <c r="Q93" i="3"/>
  <c r="F44" i="8"/>
  <c r="F84" i="8"/>
  <c r="R22" i="7"/>
  <c r="F91" i="8"/>
  <c r="R32" i="7"/>
  <c r="E95" i="8"/>
  <c r="D102" i="4"/>
  <c r="D99" i="4"/>
  <c r="D96" i="4"/>
  <c r="D93" i="4"/>
  <c r="D90" i="4"/>
  <c r="D87" i="4"/>
  <c r="D84" i="4"/>
  <c r="D81" i="4"/>
  <c r="D78" i="4"/>
  <c r="D75" i="4"/>
  <c r="D72" i="4"/>
  <c r="D69" i="4"/>
  <c r="D60" i="4"/>
  <c r="D54" i="4"/>
  <c r="D51" i="4"/>
  <c r="D48" i="4"/>
  <c r="D45" i="4"/>
  <c r="D42" i="4"/>
  <c r="D39" i="4"/>
  <c r="D36" i="4"/>
  <c r="D33" i="4"/>
  <c r="D30" i="4"/>
  <c r="D24" i="4"/>
  <c r="D21" i="4"/>
  <c r="D18" i="4"/>
  <c r="D15" i="4"/>
  <c r="D12" i="4"/>
  <c r="D9" i="4"/>
  <c r="AB104" i="11"/>
  <c r="AC104" i="11"/>
  <c r="AD104" i="11"/>
  <c r="AE104" i="11"/>
  <c r="AF104" i="11"/>
  <c r="AG104" i="11"/>
  <c r="AH104" i="11"/>
  <c r="AA104" i="11"/>
  <c r="M104" i="11"/>
  <c r="N104" i="11"/>
  <c r="O104" i="11"/>
  <c r="P104" i="11"/>
  <c r="Q104" i="11"/>
  <c r="R104" i="11"/>
  <c r="S104" i="11"/>
  <c r="T104" i="11"/>
  <c r="U104" i="11"/>
  <c r="V104" i="11"/>
  <c r="W104" i="11"/>
  <c r="X104" i="11"/>
  <c r="L104" i="11"/>
  <c r="H6" i="3" l="1"/>
  <c r="H10" i="3"/>
  <c r="X10" i="3" s="1"/>
  <c r="H7" i="3"/>
  <c r="H14" i="3"/>
  <c r="H3" i="3"/>
  <c r="H37" i="3"/>
  <c r="H28" i="3"/>
  <c r="E68" i="8" s="1"/>
  <c r="H54" i="3"/>
  <c r="H21" i="3"/>
  <c r="H11" i="3"/>
  <c r="E123" i="8" s="1"/>
  <c r="H48" i="3"/>
  <c r="H13" i="3"/>
  <c r="H4" i="3"/>
  <c r="E23" i="8" s="1"/>
  <c r="H25" i="3"/>
  <c r="E112" i="8" s="1"/>
  <c r="H24" i="3"/>
  <c r="H15" i="3"/>
  <c r="H50" i="3"/>
  <c r="H49" i="3"/>
  <c r="H62" i="3"/>
  <c r="H35" i="3"/>
  <c r="H32" i="3"/>
  <c r="H17" i="3"/>
  <c r="H19" i="3"/>
  <c r="H67" i="3"/>
  <c r="H20" i="3"/>
  <c r="H8" i="3"/>
  <c r="H45" i="3"/>
  <c r="E93" i="8" s="1"/>
  <c r="H42" i="3"/>
  <c r="H9" i="3"/>
  <c r="E35" i="8" s="1"/>
  <c r="H31" i="3"/>
  <c r="E142" i="8" s="1"/>
  <c r="H18" i="3"/>
  <c r="H29" i="3"/>
  <c r="H39" i="3"/>
  <c r="H23" i="3"/>
  <c r="H58" i="3"/>
  <c r="E25" i="8" s="1"/>
  <c r="H68" i="3"/>
  <c r="H12" i="3"/>
  <c r="H47" i="3"/>
  <c r="H63" i="3"/>
  <c r="E24" i="8" s="1"/>
  <c r="H38" i="3"/>
  <c r="E141" i="8" s="1"/>
  <c r="H75" i="3"/>
  <c r="H60" i="3"/>
  <c r="E101" i="8" s="1"/>
  <c r="H30" i="3"/>
  <c r="H5" i="3"/>
  <c r="H33" i="3"/>
  <c r="H22" i="3"/>
  <c r="H27" i="3"/>
  <c r="Q17" i="7" s="1"/>
  <c r="H34" i="3"/>
  <c r="H78" i="3"/>
  <c r="H69" i="3"/>
  <c r="H43" i="3"/>
  <c r="E84" i="8" s="1"/>
  <c r="H56" i="3"/>
  <c r="E64" i="8" s="1"/>
  <c r="H82" i="3"/>
  <c r="H59" i="3"/>
  <c r="E51" i="8" s="1"/>
  <c r="H40" i="3"/>
  <c r="E130" i="8" s="1"/>
  <c r="H44" i="3"/>
  <c r="H65" i="3"/>
  <c r="E57" i="8" s="1"/>
  <c r="H79" i="3"/>
  <c r="H76" i="3"/>
  <c r="H36" i="3"/>
  <c r="H53" i="3"/>
  <c r="E66" i="8" s="1"/>
  <c r="H73" i="3"/>
  <c r="H66" i="3"/>
  <c r="H55" i="3"/>
  <c r="H77" i="3"/>
  <c r="E52" i="8" s="1"/>
  <c r="H52" i="3"/>
  <c r="E36" i="8" s="1"/>
  <c r="H41" i="3"/>
  <c r="E143" i="8" s="1"/>
  <c r="H84" i="3"/>
  <c r="E132" i="8" s="1"/>
  <c r="H46" i="3"/>
  <c r="E151" i="8" s="1"/>
  <c r="H61" i="3"/>
  <c r="E150" i="8" s="1"/>
  <c r="H26" i="3"/>
  <c r="H71" i="3"/>
  <c r="H95" i="3"/>
  <c r="H86" i="3"/>
  <c r="H74" i="3"/>
  <c r="E82" i="8" s="1"/>
  <c r="H83" i="3"/>
  <c r="H105" i="3"/>
  <c r="H64" i="3"/>
  <c r="E152" i="8" s="1"/>
  <c r="H89" i="3"/>
  <c r="H110" i="3"/>
  <c r="H111" i="3"/>
  <c r="H16" i="3"/>
  <c r="Q16" i="7" s="1"/>
  <c r="F13" i="11"/>
  <c r="F38" i="11"/>
  <c r="F26" i="11"/>
  <c r="F58" i="11"/>
  <c r="F96" i="11"/>
  <c r="F45" i="11"/>
  <c r="F16" i="11"/>
  <c r="F34" i="11"/>
  <c r="F20" i="11"/>
  <c r="F84" i="11"/>
  <c r="F28" i="11"/>
  <c r="F79" i="11"/>
  <c r="F12" i="11"/>
  <c r="F73" i="11"/>
  <c r="F78" i="11"/>
  <c r="F97" i="11"/>
  <c r="F15" i="11"/>
  <c r="F59" i="11"/>
  <c r="F67" i="11"/>
  <c r="F33" i="11"/>
  <c r="F55" i="11"/>
  <c r="F72" i="11"/>
  <c r="F51" i="11"/>
  <c r="F29" i="11"/>
  <c r="F89" i="11"/>
  <c r="F99" i="11"/>
  <c r="F66" i="11"/>
  <c r="F65" i="11"/>
  <c r="F81" i="11"/>
  <c r="F31" i="11"/>
  <c r="F25" i="11"/>
  <c r="F80" i="11"/>
  <c r="F53" i="11"/>
  <c r="F92" i="11"/>
  <c r="F44" i="11"/>
  <c r="F19" i="11"/>
  <c r="F64" i="11"/>
  <c r="F85" i="11"/>
  <c r="F54" i="11"/>
  <c r="F39" i="11"/>
  <c r="F68" i="11"/>
  <c r="F46" i="11"/>
  <c r="F63" i="11"/>
  <c r="F24" i="11"/>
  <c r="F30" i="11"/>
  <c r="F37" i="11"/>
  <c r="F21" i="11"/>
  <c r="F52" i="11"/>
  <c r="F23" i="11"/>
  <c r="F17" i="11"/>
  <c r="F56" i="11"/>
  <c r="F57" i="11"/>
  <c r="F90" i="11"/>
  <c r="F76" i="11"/>
  <c r="F22" i="11"/>
  <c r="F101" i="11"/>
  <c r="F35" i="11"/>
  <c r="F11" i="11"/>
  <c r="F93" i="11"/>
  <c r="F60" i="11"/>
  <c r="F77" i="11"/>
  <c r="F86" i="11"/>
  <c r="F75" i="11"/>
  <c r="F41" i="11"/>
  <c r="F43" i="11"/>
  <c r="F98" i="11"/>
  <c r="F40" i="11"/>
  <c r="F83" i="11"/>
  <c r="F14" i="11"/>
  <c r="F62" i="11"/>
  <c r="F61" i="11"/>
  <c r="F102" i="11"/>
  <c r="F50" i="11"/>
  <c r="F27" i="11"/>
  <c r="F95" i="11"/>
  <c r="F91" i="11"/>
  <c r="F94" i="11"/>
  <c r="F49" i="11"/>
  <c r="F100" i="11"/>
  <c r="F42" i="11"/>
  <c r="F70" i="11"/>
  <c r="F69" i="11"/>
  <c r="F48" i="11"/>
  <c r="F18" i="11"/>
  <c r="F82" i="11"/>
  <c r="F71" i="11"/>
  <c r="F32" i="11"/>
  <c r="F47" i="11"/>
  <c r="F74" i="11"/>
  <c r="F87" i="11"/>
  <c r="F88" i="11"/>
  <c r="F36" i="11"/>
  <c r="Y60" i="11"/>
  <c r="Z60" i="11" s="1"/>
  <c r="Y77" i="11"/>
  <c r="Z77" i="11" s="1"/>
  <c r="Y86" i="11"/>
  <c r="Z86" i="11" s="1"/>
  <c r="Y75" i="11"/>
  <c r="Z75" i="11" s="1"/>
  <c r="Y41" i="11"/>
  <c r="Z41" i="11" s="1"/>
  <c r="Y43" i="11"/>
  <c r="Z43" i="11" s="1"/>
  <c r="Y98" i="11"/>
  <c r="Z98" i="11" s="1"/>
  <c r="Y40" i="11"/>
  <c r="Z40" i="11" s="1"/>
  <c r="Y83" i="11"/>
  <c r="Z83" i="11" s="1"/>
  <c r="Y14" i="11"/>
  <c r="Z14" i="11" s="1"/>
  <c r="Y62" i="11"/>
  <c r="Z62" i="11" s="1"/>
  <c r="Y61" i="11"/>
  <c r="Z61" i="11" s="1"/>
  <c r="Y102" i="11"/>
  <c r="Z102" i="11" s="1"/>
  <c r="Y50" i="11"/>
  <c r="Z50" i="11" s="1"/>
  <c r="Y27" i="11"/>
  <c r="Z27" i="11" s="1"/>
  <c r="Y95" i="11"/>
  <c r="Z95" i="11" s="1"/>
  <c r="Y91" i="11"/>
  <c r="Z91" i="11" s="1"/>
  <c r="Y94" i="11"/>
  <c r="Z94" i="11" s="1"/>
  <c r="Y49" i="11"/>
  <c r="Z49" i="11" s="1"/>
  <c r="Y100" i="11"/>
  <c r="Z100" i="11" s="1"/>
  <c r="Y42" i="11"/>
  <c r="Z42" i="11" s="1"/>
  <c r="Y70" i="11"/>
  <c r="Z70" i="11" s="1"/>
  <c r="Y69" i="11"/>
  <c r="Z69" i="11" s="1"/>
  <c r="Y48" i="11"/>
  <c r="Z48" i="11" s="1"/>
  <c r="Y18" i="11"/>
  <c r="Z18" i="11" s="1"/>
  <c r="Y82" i="11"/>
  <c r="Z82" i="11" s="1"/>
  <c r="Y71" i="11"/>
  <c r="Z71" i="11" s="1"/>
  <c r="Y32" i="11"/>
  <c r="Z32" i="11" s="1"/>
  <c r="Y47" i="11"/>
  <c r="Z47" i="11" s="1"/>
  <c r="Y74" i="11"/>
  <c r="Z74" i="11" s="1"/>
  <c r="Y87" i="11"/>
  <c r="Z87" i="11" s="1"/>
  <c r="Y88" i="11"/>
  <c r="Z88" i="11" s="1"/>
  <c r="K60" i="11"/>
  <c r="K77" i="11"/>
  <c r="K86" i="11"/>
  <c r="K75" i="11"/>
  <c r="K41" i="11"/>
  <c r="K43" i="11"/>
  <c r="K98" i="11"/>
  <c r="K40" i="11"/>
  <c r="K83" i="11"/>
  <c r="K14" i="11"/>
  <c r="K62" i="11"/>
  <c r="K61" i="11"/>
  <c r="K102" i="11"/>
  <c r="K50" i="11"/>
  <c r="K27" i="11"/>
  <c r="K95" i="11"/>
  <c r="K91" i="11"/>
  <c r="K94" i="11"/>
  <c r="K49" i="11"/>
  <c r="K100" i="11"/>
  <c r="K42" i="11"/>
  <c r="K70" i="11"/>
  <c r="K69" i="11"/>
  <c r="K48" i="11"/>
  <c r="K18" i="11"/>
  <c r="K82" i="11"/>
  <c r="K71" i="11"/>
  <c r="K32" i="11"/>
  <c r="K47" i="11"/>
  <c r="K74" i="11"/>
  <c r="K87" i="11"/>
  <c r="K88" i="11"/>
  <c r="E83" i="8" l="1"/>
  <c r="Q22" i="7"/>
  <c r="Q11" i="7"/>
  <c r="E60" i="8"/>
  <c r="Q24" i="7"/>
  <c r="Q33" i="7"/>
  <c r="E131" i="8"/>
  <c r="E74" i="8"/>
  <c r="Q18" i="7"/>
  <c r="Q20" i="7"/>
  <c r="E43" i="8"/>
  <c r="E102" i="8"/>
  <c r="Q30" i="7"/>
  <c r="Q25" i="7"/>
  <c r="Q27" i="7"/>
  <c r="E121" i="8"/>
  <c r="Q29" i="7"/>
  <c r="Q10" i="7"/>
  <c r="E122" i="8"/>
  <c r="Q15" i="7"/>
  <c r="E92" i="8"/>
  <c r="Q23" i="7"/>
  <c r="Q8" i="7"/>
  <c r="E32" i="8"/>
  <c r="E44" i="8"/>
  <c r="Q19" i="7"/>
  <c r="E113" i="8"/>
  <c r="Q31" i="7"/>
  <c r="E49" i="8"/>
  <c r="E42" i="8"/>
  <c r="Q7" i="7"/>
  <c r="E104" i="8"/>
  <c r="Q12" i="7"/>
  <c r="E75" i="8"/>
  <c r="Q13" i="7"/>
  <c r="Q21" i="7"/>
  <c r="Q26" i="7"/>
  <c r="E56" i="8"/>
  <c r="Q28" i="7"/>
  <c r="E109" i="8"/>
  <c r="Q14" i="7"/>
  <c r="Q5" i="7"/>
  <c r="Q6" i="7"/>
  <c r="E72" i="8"/>
  <c r="Q9" i="7"/>
  <c r="M99" i="10"/>
  <c r="N99" i="10"/>
  <c r="O99" i="10"/>
  <c r="P99" i="10"/>
  <c r="Q99" i="10"/>
  <c r="P33" i="7" l="1"/>
  <c r="B103" i="4"/>
  <c r="B102" i="4"/>
  <c r="B100" i="4"/>
  <c r="B99" i="4"/>
  <c r="B97" i="4"/>
  <c r="B96" i="4"/>
  <c r="B94" i="4"/>
  <c r="B93" i="4"/>
  <c r="B91" i="4"/>
  <c r="B90" i="4"/>
  <c r="B87" i="4"/>
  <c r="B85" i="4"/>
  <c r="B84" i="4"/>
  <c r="B82" i="4"/>
  <c r="B81" i="4"/>
  <c r="B79" i="4"/>
  <c r="B78" i="4"/>
  <c r="B76" i="4"/>
  <c r="B75" i="4"/>
  <c r="B73" i="4"/>
  <c r="B72" i="4"/>
  <c r="B69" i="4"/>
  <c r="B67" i="4"/>
  <c r="B66" i="4"/>
  <c r="B63" i="4"/>
  <c r="B61" i="4"/>
  <c r="B60" i="4"/>
  <c r="B58" i="4"/>
  <c r="B57" i="4"/>
  <c r="B55" i="4"/>
  <c r="B54" i="4"/>
  <c r="B52" i="4"/>
  <c r="B51" i="4"/>
  <c r="B49" i="4"/>
  <c r="B48" i="4"/>
  <c r="B46" i="4"/>
  <c r="B45" i="4"/>
  <c r="B43" i="4"/>
  <c r="B42" i="4"/>
  <c r="B40" i="4"/>
  <c r="B39" i="4"/>
  <c r="B37" i="4"/>
  <c r="B36" i="4"/>
  <c r="B34" i="4"/>
  <c r="B33" i="4"/>
  <c r="B31" i="4"/>
  <c r="B30" i="4"/>
  <c r="B28" i="4"/>
  <c r="B27" i="4"/>
  <c r="B24" i="4"/>
  <c r="B22" i="4"/>
  <c r="B21" i="4"/>
  <c r="B19" i="4"/>
  <c r="B18" i="4"/>
  <c r="B16" i="4"/>
  <c r="B15" i="4"/>
  <c r="B13" i="4"/>
  <c r="B12" i="4"/>
  <c r="B9" i="4"/>
  <c r="G81" i="3"/>
  <c r="D110" i="8" s="1"/>
  <c r="G19" i="3"/>
  <c r="G26" i="3"/>
  <c r="D119" i="8" s="1"/>
  <c r="G68" i="3"/>
  <c r="G31" i="3"/>
  <c r="D142" i="8" s="1"/>
  <c r="G7" i="3"/>
  <c r="G51" i="3"/>
  <c r="G39" i="3"/>
  <c r="G76" i="3"/>
  <c r="D49" i="8" s="1"/>
  <c r="N49" i="8" s="1"/>
  <c r="G82" i="3"/>
  <c r="G48" i="3"/>
  <c r="G96" i="3"/>
  <c r="G62" i="3"/>
  <c r="D67" i="8" s="1"/>
  <c r="G8" i="3"/>
  <c r="G78" i="3"/>
  <c r="G69" i="3"/>
  <c r="D59" i="8" s="1"/>
  <c r="G85" i="3"/>
  <c r="D95" i="8" s="1"/>
  <c r="G9" i="3"/>
  <c r="G15" i="3"/>
  <c r="D73" i="8" s="1"/>
  <c r="G13" i="3"/>
  <c r="G33" i="3"/>
  <c r="G45" i="3"/>
  <c r="D93" i="8" s="1"/>
  <c r="G30" i="3"/>
  <c r="D81" i="8" s="1"/>
  <c r="G3" i="3"/>
  <c r="P5" i="7" s="1"/>
  <c r="G18" i="3"/>
  <c r="G66" i="3"/>
  <c r="G105" i="3"/>
  <c r="G65" i="3"/>
  <c r="G41" i="3"/>
  <c r="G17" i="3"/>
  <c r="D140" i="8" s="1"/>
  <c r="G27" i="3"/>
  <c r="D33" i="8" s="1"/>
  <c r="G74" i="3"/>
  <c r="G5" i="3"/>
  <c r="D43" i="8" s="1"/>
  <c r="G40" i="3"/>
  <c r="D130" i="8" s="1"/>
  <c r="G29" i="3"/>
  <c r="G23" i="3"/>
  <c r="P25" i="7" s="1"/>
  <c r="G60" i="3"/>
  <c r="G63" i="3"/>
  <c r="G20" i="3"/>
  <c r="P13" i="7" s="1"/>
  <c r="G84" i="3"/>
  <c r="G42" i="3"/>
  <c r="D85" i="8" s="1"/>
  <c r="G38" i="3"/>
  <c r="G22" i="3"/>
  <c r="G37" i="3"/>
  <c r="D92" i="8" s="1"/>
  <c r="G36" i="3"/>
  <c r="G28" i="3"/>
  <c r="D68" i="8" s="1"/>
  <c r="G43" i="3"/>
  <c r="D84" i="8" s="1"/>
  <c r="G10" i="3"/>
  <c r="G72" i="3"/>
  <c r="P27" i="7" s="1"/>
  <c r="G4" i="3"/>
  <c r="D23" i="8" s="1"/>
  <c r="G56" i="3"/>
  <c r="D64" i="8" s="1"/>
  <c r="G52" i="3"/>
  <c r="G14" i="3"/>
  <c r="G50" i="3"/>
  <c r="D56" i="8" s="1"/>
  <c r="G16" i="3"/>
  <c r="D139" i="8" s="1"/>
  <c r="G55" i="3"/>
  <c r="G59" i="3"/>
  <c r="G53" i="3"/>
  <c r="G88" i="3"/>
  <c r="G58" i="3"/>
  <c r="D25" i="8" s="1"/>
  <c r="G35" i="3"/>
  <c r="D122" i="8" s="1"/>
  <c r="G32" i="3"/>
  <c r="D26" i="8" s="1"/>
  <c r="G77" i="3"/>
  <c r="D52" i="8" s="1"/>
  <c r="G49" i="3"/>
  <c r="D103" i="8" s="1"/>
  <c r="G21" i="3"/>
  <c r="D40" i="8" s="1"/>
  <c r="G25" i="3"/>
  <c r="D112" i="8" s="1"/>
  <c r="G44" i="3"/>
  <c r="G80" i="3"/>
  <c r="G12" i="3"/>
  <c r="G75" i="3"/>
  <c r="G73" i="3"/>
  <c r="G24" i="3"/>
  <c r="D109" i="8" s="1"/>
  <c r="G46" i="3"/>
  <c r="D151" i="8" s="1"/>
  <c r="G47" i="3"/>
  <c r="D102" i="8" s="1"/>
  <c r="G107" i="3"/>
  <c r="D133" i="8" s="1"/>
  <c r="G64" i="3"/>
  <c r="D152" i="8" s="1"/>
  <c r="G34" i="3"/>
  <c r="D74" i="8" s="1"/>
  <c r="G67" i="3"/>
  <c r="G97" i="3"/>
  <c r="G70" i="3"/>
  <c r="G54" i="3"/>
  <c r="G57" i="3"/>
  <c r="D48" i="8" s="1"/>
  <c r="G90" i="3"/>
  <c r="G6" i="3"/>
  <c r="D72" i="8" s="1"/>
  <c r="G92" i="3"/>
  <c r="G11" i="3"/>
  <c r="D123" i="8" s="1"/>
  <c r="G61" i="3"/>
  <c r="D150" i="8" s="1"/>
  <c r="E97" i="10"/>
  <c r="F97" i="10"/>
  <c r="K97" i="10"/>
  <c r="R97" i="10"/>
  <c r="S97" i="10" s="1"/>
  <c r="E33" i="10"/>
  <c r="E58" i="10"/>
  <c r="E76" i="10"/>
  <c r="E38" i="10"/>
  <c r="E42" i="10"/>
  <c r="E23" i="10"/>
  <c r="E37" i="10"/>
  <c r="E51" i="10"/>
  <c r="E61" i="10"/>
  <c r="E73" i="10"/>
  <c r="E95" i="10"/>
  <c r="E15" i="10"/>
  <c r="E90" i="10"/>
  <c r="E24" i="10"/>
  <c r="E57" i="10"/>
  <c r="E49" i="10"/>
  <c r="E35" i="10"/>
  <c r="E27" i="10"/>
  <c r="E53" i="10"/>
  <c r="E79" i="10"/>
  <c r="E32" i="10"/>
  <c r="E78" i="10"/>
  <c r="E69" i="10"/>
  <c r="E30" i="10"/>
  <c r="E11" i="10"/>
  <c r="E20" i="10"/>
  <c r="E36" i="10"/>
  <c r="E60" i="10"/>
  <c r="E91" i="10"/>
  <c r="E85" i="10"/>
  <c r="E39" i="10"/>
  <c r="E47" i="10"/>
  <c r="E21" i="10"/>
  <c r="E46" i="10"/>
  <c r="E87" i="10"/>
  <c r="E62" i="10"/>
  <c r="E22" i="10"/>
  <c r="E81" i="10"/>
  <c r="E80" i="10"/>
  <c r="E83" i="10"/>
  <c r="E89" i="10"/>
  <c r="E52" i="10"/>
  <c r="E64" i="10"/>
  <c r="E86" i="10"/>
  <c r="E88" i="10"/>
  <c r="E43" i="10"/>
  <c r="E72" i="10"/>
  <c r="E17" i="10"/>
  <c r="E50" i="10"/>
  <c r="E12" i="10"/>
  <c r="E55" i="10"/>
  <c r="E66" i="10"/>
  <c r="E44" i="10"/>
  <c r="E41" i="10"/>
  <c r="E40" i="10"/>
  <c r="E16" i="10"/>
  <c r="E56" i="10"/>
  <c r="E71" i="10"/>
  <c r="E92" i="10"/>
  <c r="E63" i="10"/>
  <c r="E67" i="10"/>
  <c r="E18" i="10"/>
  <c r="E31" i="10"/>
  <c r="E74" i="10"/>
  <c r="E48" i="10"/>
  <c r="E19" i="10"/>
  <c r="E84" i="10"/>
  <c r="E29" i="10"/>
  <c r="E45" i="10"/>
  <c r="E68" i="10"/>
  <c r="E59" i="10"/>
  <c r="E25" i="10"/>
  <c r="E70" i="10"/>
  <c r="E54" i="10"/>
  <c r="E77" i="10"/>
  <c r="E94" i="10"/>
  <c r="E65" i="10"/>
  <c r="E93" i="10"/>
  <c r="E82" i="10"/>
  <c r="E34" i="10"/>
  <c r="E96" i="10"/>
  <c r="E14" i="10"/>
  <c r="E28" i="10"/>
  <c r="E26" i="10"/>
  <c r="E13" i="10"/>
  <c r="E75" i="10"/>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10" i="9"/>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 i="1"/>
  <c r="R67" i="10"/>
  <c r="S67" i="10" s="1"/>
  <c r="R95" i="10"/>
  <c r="S95" i="10" s="1"/>
  <c r="R90" i="10"/>
  <c r="S90" i="10" s="1"/>
  <c r="R52" i="10"/>
  <c r="S52" i="10" s="1"/>
  <c r="R88" i="10"/>
  <c r="S88" i="10" s="1"/>
  <c r="R32" i="10"/>
  <c r="S32" i="10" s="1"/>
  <c r="R60" i="10"/>
  <c r="S60" i="10" s="1"/>
  <c r="R35" i="10"/>
  <c r="S35" i="10" s="1"/>
  <c r="R80" i="10"/>
  <c r="S80" i="10" s="1"/>
  <c r="R72" i="10"/>
  <c r="S72" i="10" s="1"/>
  <c r="R87" i="10"/>
  <c r="S87" i="10" s="1"/>
  <c r="R70" i="10"/>
  <c r="S70" i="10" s="1"/>
  <c r="R89" i="10"/>
  <c r="S89" i="10" s="1"/>
  <c r="R75" i="10"/>
  <c r="S75" i="10" s="1"/>
  <c r="R71" i="10"/>
  <c r="S71" i="10" s="1"/>
  <c r="R24" i="10"/>
  <c r="S24" i="10" s="1"/>
  <c r="R63" i="10"/>
  <c r="S63" i="10" s="1"/>
  <c r="R92" i="10"/>
  <c r="S92" i="10" s="1"/>
  <c r="R93" i="10"/>
  <c r="S93" i="10" s="1"/>
  <c r="R77" i="10"/>
  <c r="S77" i="10" s="1"/>
  <c r="R54" i="10"/>
  <c r="S54" i="10" s="1"/>
  <c r="R91" i="10"/>
  <c r="S91" i="10" s="1"/>
  <c r="R44" i="10"/>
  <c r="S44" i="10" s="1"/>
  <c r="R73" i="10"/>
  <c r="S73" i="10" s="1"/>
  <c r="R56" i="10"/>
  <c r="S56" i="10" s="1"/>
  <c r="R58" i="10"/>
  <c r="S58" i="10" s="1"/>
  <c r="R21" i="10"/>
  <c r="S21" i="10" s="1"/>
  <c r="R26" i="10"/>
  <c r="S26" i="10" s="1"/>
  <c r="R96" i="10"/>
  <c r="S96" i="10" s="1"/>
  <c r="R94" i="10"/>
  <c r="S94" i="10" s="1"/>
  <c r="R27" i="10"/>
  <c r="S27" i="10" s="1"/>
  <c r="K67" i="10"/>
  <c r="K95" i="10"/>
  <c r="K90" i="10"/>
  <c r="K52" i="10"/>
  <c r="K88" i="10"/>
  <c r="K32" i="10"/>
  <c r="K60" i="10"/>
  <c r="K35" i="10"/>
  <c r="K80" i="10"/>
  <c r="K72" i="10"/>
  <c r="K87" i="10"/>
  <c r="K70" i="10"/>
  <c r="K89" i="10"/>
  <c r="K75" i="10"/>
  <c r="K71" i="10"/>
  <c r="K24" i="10"/>
  <c r="K63" i="10"/>
  <c r="K92" i="10"/>
  <c r="K93" i="10"/>
  <c r="K77" i="10"/>
  <c r="K54" i="10"/>
  <c r="K91" i="10"/>
  <c r="K44" i="10"/>
  <c r="K73" i="10"/>
  <c r="K56" i="10"/>
  <c r="K58" i="10"/>
  <c r="K21" i="10"/>
  <c r="K26" i="10"/>
  <c r="K96" i="10"/>
  <c r="K94" i="10"/>
  <c r="K27" i="10"/>
  <c r="F67" i="10"/>
  <c r="F95" i="10"/>
  <c r="F90" i="10"/>
  <c r="F52" i="10"/>
  <c r="F88" i="10"/>
  <c r="F32" i="10"/>
  <c r="F60" i="10"/>
  <c r="F35" i="10"/>
  <c r="F80" i="10"/>
  <c r="F72" i="10"/>
  <c r="F87" i="10"/>
  <c r="F70" i="10"/>
  <c r="F89" i="10"/>
  <c r="F75" i="10"/>
  <c r="F71" i="10"/>
  <c r="F24" i="10"/>
  <c r="F63" i="10"/>
  <c r="F92" i="10"/>
  <c r="F93" i="10"/>
  <c r="F77" i="10"/>
  <c r="F54" i="10"/>
  <c r="F91" i="10"/>
  <c r="F44" i="10"/>
  <c r="F73" i="10"/>
  <c r="F56" i="10"/>
  <c r="F58" i="10"/>
  <c r="F21" i="10"/>
  <c r="F26" i="10"/>
  <c r="F96" i="10"/>
  <c r="F94" i="10"/>
  <c r="F27" i="10"/>
  <c r="AA99" i="10"/>
  <c r="Z99" i="10"/>
  <c r="X99" i="10"/>
  <c r="W99" i="10"/>
  <c r="V99" i="10"/>
  <c r="U99" i="10"/>
  <c r="T99" i="10"/>
  <c r="L99" i="10"/>
  <c r="Y92" i="3" l="1"/>
  <c r="Q92" i="3"/>
  <c r="D44" i="8"/>
  <c r="W10" i="3"/>
  <c r="P22" i="7"/>
  <c r="P7" i="7"/>
  <c r="P8" i="7"/>
  <c r="P32" i="7"/>
  <c r="P6" i="7"/>
  <c r="P21" i="7"/>
  <c r="P24" i="7"/>
  <c r="P12" i="7"/>
  <c r="P29" i="7"/>
  <c r="P15" i="7"/>
  <c r="P30" i="7"/>
  <c r="P31" i="7"/>
  <c r="P18" i="7"/>
  <c r="P26" i="7"/>
  <c r="P20" i="7"/>
  <c r="P14" i="7"/>
  <c r="P16" i="7"/>
  <c r="P11" i="7"/>
  <c r="D32" i="8"/>
  <c r="D34" i="8"/>
  <c r="D58" i="8"/>
  <c r="D104" i="8"/>
  <c r="D132" i="8"/>
  <c r="P19" i="7"/>
  <c r="P28" i="7"/>
  <c r="P17" i="7"/>
  <c r="P23" i="7"/>
  <c r="P9" i="7"/>
  <c r="P10" i="7"/>
  <c r="N91" i="8"/>
  <c r="E87" i="3" l="1"/>
  <c r="N154" i="8" l="1"/>
  <c r="N153" i="8"/>
  <c r="N152" i="8"/>
  <c r="N144" i="8"/>
  <c r="N143" i="8"/>
  <c r="N141" i="8"/>
  <c r="N134" i="8"/>
  <c r="N133" i="8"/>
  <c r="N129" i="8"/>
  <c r="N124" i="8"/>
  <c r="N119" i="8"/>
  <c r="N113" i="8"/>
  <c r="N110" i="8"/>
  <c r="N102" i="8"/>
  <c r="N100" i="8"/>
  <c r="N94" i="8"/>
  <c r="N85" i="8"/>
  <c r="N82" i="8"/>
  <c r="N76" i="8"/>
  <c r="N73" i="8"/>
  <c r="N60" i="8"/>
  <c r="N57" i="8"/>
  <c r="N44" i="8"/>
  <c r="N36" i="8"/>
  <c r="N34" i="8"/>
  <c r="N122" i="8"/>
  <c r="N50" i="8"/>
  <c r="N42" i="8"/>
  <c r="N24" i="8"/>
  <c r="N27" i="8"/>
  <c r="D135" i="8"/>
  <c r="D18" i="8" s="1"/>
  <c r="D155" i="8" l="1"/>
  <c r="D15" i="8" s="1"/>
  <c r="E66" i="3"/>
  <c r="E110" i="3"/>
  <c r="E118" i="3"/>
  <c r="F102" i="3"/>
  <c r="F70" i="3"/>
  <c r="F96" i="3"/>
  <c r="F115" i="3"/>
  <c r="F108" i="3"/>
  <c r="F11" i="3"/>
  <c r="C123" i="8" s="1"/>
  <c r="N123" i="8" s="1"/>
  <c r="F81" i="3"/>
  <c r="F19" i="3"/>
  <c r="F31" i="3"/>
  <c r="C142" i="8" s="1"/>
  <c r="N142" i="8" s="1"/>
  <c r="F7" i="3"/>
  <c r="O6" i="7" s="1"/>
  <c r="F51" i="3"/>
  <c r="F39" i="3"/>
  <c r="F98" i="3"/>
  <c r="F76" i="3"/>
  <c r="F82" i="3"/>
  <c r="F48" i="3"/>
  <c r="F62" i="3"/>
  <c r="C67" i="8" s="1"/>
  <c r="N67" i="8" s="1"/>
  <c r="F8" i="3"/>
  <c r="F78" i="3"/>
  <c r="F87" i="3"/>
  <c r="F69" i="3"/>
  <c r="C59" i="8" s="1"/>
  <c r="N59" i="8" s="1"/>
  <c r="F85" i="3"/>
  <c r="F9" i="3"/>
  <c r="C35" i="8" s="1"/>
  <c r="N35" i="8" s="1"/>
  <c r="F15" i="3"/>
  <c r="F13" i="3"/>
  <c r="C41" i="8" s="1"/>
  <c r="N41" i="8" s="1"/>
  <c r="F33" i="3"/>
  <c r="F45" i="3"/>
  <c r="C93" i="8" s="1"/>
  <c r="N93" i="8" s="1"/>
  <c r="F86" i="3"/>
  <c r="F30" i="3"/>
  <c r="C81" i="8" s="1"/>
  <c r="F3" i="3"/>
  <c r="F18" i="3"/>
  <c r="F105" i="3"/>
  <c r="F41" i="3"/>
  <c r="F17" i="3"/>
  <c r="F27" i="3"/>
  <c r="O17" i="7" s="1"/>
  <c r="F5" i="3"/>
  <c r="F40" i="3"/>
  <c r="C130" i="8" s="1"/>
  <c r="F29" i="3"/>
  <c r="C121" i="8" s="1"/>
  <c r="N121" i="8" s="1"/>
  <c r="F23" i="3"/>
  <c r="O25" i="7" s="1"/>
  <c r="F60" i="3"/>
  <c r="C101" i="8" s="1"/>
  <c r="F63" i="3"/>
  <c r="F20" i="3"/>
  <c r="F84" i="3"/>
  <c r="F42" i="3"/>
  <c r="F38" i="3"/>
  <c r="F79" i="3"/>
  <c r="O33" i="7" s="1"/>
  <c r="F22" i="3"/>
  <c r="F37" i="3"/>
  <c r="F36" i="3"/>
  <c r="F28" i="3"/>
  <c r="C68" i="8" s="1"/>
  <c r="N68" i="8" s="1"/>
  <c r="F43" i="3"/>
  <c r="F10" i="3"/>
  <c r="F72" i="3"/>
  <c r="F4" i="3"/>
  <c r="F56" i="3"/>
  <c r="N64" i="8" s="1"/>
  <c r="F14" i="3"/>
  <c r="O8" i="7" s="1"/>
  <c r="F50" i="3"/>
  <c r="O28" i="7" s="1"/>
  <c r="F16" i="3"/>
  <c r="F55" i="3"/>
  <c r="F59" i="3"/>
  <c r="C51" i="8" s="1"/>
  <c r="N51" i="8" s="1"/>
  <c r="F53" i="3"/>
  <c r="C66" i="8" s="1"/>
  <c r="N66" i="8" s="1"/>
  <c r="F58" i="3"/>
  <c r="C25" i="8" s="1"/>
  <c r="N25" i="8" s="1"/>
  <c r="F35" i="3"/>
  <c r="F32" i="3"/>
  <c r="O26" i="7" s="1"/>
  <c r="F77" i="3"/>
  <c r="F49" i="3"/>
  <c r="C103" i="8" s="1"/>
  <c r="N103" i="8" s="1"/>
  <c r="F21" i="3"/>
  <c r="O11" i="7" s="1"/>
  <c r="F44" i="3"/>
  <c r="F12" i="3"/>
  <c r="F75" i="3"/>
  <c r="F46" i="3"/>
  <c r="F47" i="3"/>
  <c r="F107" i="3"/>
  <c r="F101" i="3"/>
  <c r="F64" i="3"/>
  <c r="F34" i="3"/>
  <c r="O18" i="7" s="1"/>
  <c r="F67" i="3"/>
  <c r="F97" i="3"/>
  <c r="F54" i="3"/>
  <c r="F57" i="3"/>
  <c r="C48" i="8" s="1"/>
  <c r="F90" i="3"/>
  <c r="F6" i="3"/>
  <c r="O9" i="7" s="1"/>
  <c r="F119" i="3"/>
  <c r="F25" i="3"/>
  <c r="C112" i="8" s="1"/>
  <c r="N112" i="8" s="1"/>
  <c r="F24" i="3"/>
  <c r="F68" i="3"/>
  <c r="E19" i="3"/>
  <c r="E26" i="3"/>
  <c r="E31" i="3"/>
  <c r="E7" i="3"/>
  <c r="E39" i="3"/>
  <c r="E76" i="3"/>
  <c r="E82" i="3"/>
  <c r="E48" i="3"/>
  <c r="E62" i="3"/>
  <c r="E8" i="3"/>
  <c r="E69" i="3"/>
  <c r="E9" i="3"/>
  <c r="E15" i="3"/>
  <c r="E13" i="3"/>
  <c r="E33" i="3"/>
  <c r="E45" i="3"/>
  <c r="E30" i="3"/>
  <c r="E3" i="3"/>
  <c r="E18" i="3"/>
  <c r="E65" i="3"/>
  <c r="E17" i="3"/>
  <c r="E27" i="3"/>
  <c r="E74" i="3"/>
  <c r="E5" i="3"/>
  <c r="E40" i="3"/>
  <c r="E29" i="3"/>
  <c r="E23" i="3"/>
  <c r="E60" i="3"/>
  <c r="E83" i="3"/>
  <c r="E63" i="3"/>
  <c r="E20" i="3"/>
  <c r="E84" i="3"/>
  <c r="E42" i="3"/>
  <c r="E38" i="3"/>
  <c r="E79" i="3"/>
  <c r="E22" i="3"/>
  <c r="E37" i="3"/>
  <c r="E36" i="3"/>
  <c r="E28" i="3"/>
  <c r="E89" i="3"/>
  <c r="E10" i="3"/>
  <c r="E72" i="3"/>
  <c r="E4" i="3"/>
  <c r="E56" i="3"/>
  <c r="E52" i="3"/>
  <c r="E14" i="3"/>
  <c r="E50" i="3"/>
  <c r="E16" i="3"/>
  <c r="E55" i="3"/>
  <c r="E59" i="3"/>
  <c r="E53" i="3"/>
  <c r="E58" i="3"/>
  <c r="E35" i="3"/>
  <c r="E32" i="3"/>
  <c r="E49" i="3"/>
  <c r="E21" i="3"/>
  <c r="E12" i="3"/>
  <c r="E75" i="3"/>
  <c r="E100" i="3"/>
  <c r="E47" i="3"/>
  <c r="E107" i="3"/>
  <c r="E101" i="3"/>
  <c r="E120" i="3"/>
  <c r="E34" i="3"/>
  <c r="E67" i="3"/>
  <c r="E97" i="3"/>
  <c r="E54" i="3"/>
  <c r="E57" i="3"/>
  <c r="E6" i="3"/>
  <c r="E94" i="3"/>
  <c r="E91" i="3"/>
  <c r="E25" i="3"/>
  <c r="E95" i="3"/>
  <c r="E71" i="3"/>
  <c r="E99" i="3"/>
  <c r="E103" i="3"/>
  <c r="E24" i="3"/>
  <c r="E80" i="3"/>
  <c r="E104" i="3"/>
  <c r="E73" i="3"/>
  <c r="E88" i="3"/>
  <c r="E68" i="3"/>
  <c r="E114" i="3"/>
  <c r="E112" i="3"/>
  <c r="E116" i="3"/>
  <c r="E113" i="3"/>
  <c r="E117" i="3"/>
  <c r="E11" i="3"/>
  <c r="F61" i="3"/>
  <c r="J145" i="8"/>
  <c r="J8" i="8" s="1"/>
  <c r="R27" i="7"/>
  <c r="F135" i="8"/>
  <c r="F18" i="8" s="1"/>
  <c r="K135" i="8"/>
  <c r="K18" i="8" s="1"/>
  <c r="M135" i="8"/>
  <c r="M18" i="8" s="1"/>
  <c r="V5" i="7"/>
  <c r="F155" i="8"/>
  <c r="F15" i="8" s="1"/>
  <c r="G155" i="8"/>
  <c r="G15" i="8" s="1"/>
  <c r="K155" i="8"/>
  <c r="K15" i="8" s="1"/>
  <c r="M155" i="8"/>
  <c r="M15" i="8" s="1"/>
  <c r="Y11" i="3" l="1"/>
  <c r="Q11" i="3"/>
  <c r="Y68" i="3"/>
  <c r="Q68" i="3"/>
  <c r="Y73" i="3"/>
  <c r="Q73" i="3"/>
  <c r="Y80" i="3"/>
  <c r="Q80" i="3"/>
  <c r="Y71" i="3"/>
  <c r="Q71" i="3"/>
  <c r="Y25" i="3"/>
  <c r="Q25" i="3"/>
  <c r="Y57" i="3"/>
  <c r="Q57" i="3"/>
  <c r="Q34" i="3"/>
  <c r="Y34" i="3"/>
  <c r="Y47" i="3"/>
  <c r="Q47" i="3"/>
  <c r="Y75" i="3"/>
  <c r="Q75" i="3"/>
  <c r="Y21" i="3"/>
  <c r="Q21" i="3"/>
  <c r="Y32" i="3"/>
  <c r="Q32" i="3"/>
  <c r="Y58" i="3"/>
  <c r="Q58" i="3"/>
  <c r="Y59" i="3"/>
  <c r="Q59" i="3"/>
  <c r="Y16" i="3"/>
  <c r="Q16" i="3"/>
  <c r="Y14" i="3"/>
  <c r="Q14" i="3"/>
  <c r="Y56" i="3"/>
  <c r="Q56" i="3"/>
  <c r="Y72" i="3"/>
  <c r="Q72" i="3"/>
  <c r="Y89" i="3"/>
  <c r="Q89" i="3"/>
  <c r="Y36" i="3"/>
  <c r="Q36" i="3"/>
  <c r="Y22" i="3"/>
  <c r="Q22" i="3"/>
  <c r="Y38" i="3"/>
  <c r="Q38" i="3"/>
  <c r="Y84" i="3"/>
  <c r="Q84" i="3"/>
  <c r="Y63" i="3"/>
  <c r="Q63" i="3"/>
  <c r="Y60" i="3"/>
  <c r="Q60" i="3"/>
  <c r="Y29" i="3"/>
  <c r="Q29" i="3"/>
  <c r="Y5" i="3"/>
  <c r="Q5" i="3"/>
  <c r="Y27" i="3"/>
  <c r="Q27" i="3"/>
  <c r="Y65" i="3"/>
  <c r="Q65" i="3"/>
  <c r="Q3" i="3"/>
  <c r="Y3" i="3"/>
  <c r="Y45" i="3"/>
  <c r="Q45" i="3"/>
  <c r="Y13" i="3"/>
  <c r="Q13" i="3"/>
  <c r="Y9" i="3"/>
  <c r="Q9" i="3"/>
  <c r="Y8" i="3"/>
  <c r="Q8" i="3"/>
  <c r="Y48" i="3"/>
  <c r="Q48" i="3"/>
  <c r="Y76" i="3"/>
  <c r="Q76" i="3"/>
  <c r="Y7" i="3"/>
  <c r="Q7" i="3"/>
  <c r="Y26" i="3"/>
  <c r="Q26" i="3"/>
  <c r="Y44" i="3"/>
  <c r="Q44" i="3"/>
  <c r="Y86" i="3"/>
  <c r="Q86" i="3"/>
  <c r="Y85" i="3"/>
  <c r="Q85" i="3"/>
  <c r="Y87" i="3"/>
  <c r="Q87" i="3"/>
  <c r="Y70" i="3"/>
  <c r="Q70" i="3"/>
  <c r="Y66" i="3"/>
  <c r="Q66" i="3"/>
  <c r="Y61" i="3"/>
  <c r="Q61" i="3"/>
  <c r="Y88" i="3"/>
  <c r="Q88" i="3"/>
  <c r="Y24" i="3"/>
  <c r="Q24" i="3"/>
  <c r="Y91" i="3"/>
  <c r="Q91" i="3"/>
  <c r="Y6" i="3"/>
  <c r="Q6" i="3"/>
  <c r="Q54" i="3"/>
  <c r="Y54" i="3"/>
  <c r="Y67" i="3"/>
  <c r="Q67" i="3"/>
  <c r="Y12" i="3"/>
  <c r="Q12" i="3"/>
  <c r="Y49" i="3"/>
  <c r="Q49" i="3"/>
  <c r="Y35" i="3"/>
  <c r="Q35" i="3"/>
  <c r="Y53" i="3"/>
  <c r="Q53" i="3"/>
  <c r="Y55" i="3"/>
  <c r="Q55" i="3"/>
  <c r="Y50" i="3"/>
  <c r="Q50" i="3"/>
  <c r="Y52" i="3"/>
  <c r="Q52" i="3"/>
  <c r="Y4" i="3"/>
  <c r="Q4" i="3"/>
  <c r="Y10" i="3"/>
  <c r="Q10" i="3"/>
  <c r="Y28" i="3"/>
  <c r="Q28" i="3"/>
  <c r="Y37" i="3"/>
  <c r="Q37" i="3"/>
  <c r="Y79" i="3"/>
  <c r="Q79" i="3"/>
  <c r="Y42" i="3"/>
  <c r="Q42" i="3"/>
  <c r="Y20" i="3"/>
  <c r="Q20" i="3"/>
  <c r="Y83" i="3"/>
  <c r="Q83" i="3"/>
  <c r="Y23" i="3"/>
  <c r="Q23" i="3"/>
  <c r="Y40" i="3"/>
  <c r="Q40" i="3"/>
  <c r="Y74" i="3"/>
  <c r="Q74" i="3"/>
  <c r="Y17" i="3"/>
  <c r="Q17" i="3"/>
  <c r="Y18" i="3"/>
  <c r="Q18" i="3"/>
  <c r="Y30" i="3"/>
  <c r="Q30" i="3"/>
  <c r="Y33" i="3"/>
  <c r="Q33" i="3"/>
  <c r="Y15" i="3"/>
  <c r="Q15" i="3"/>
  <c r="Y69" i="3"/>
  <c r="Q69" i="3"/>
  <c r="Y62" i="3"/>
  <c r="Q62" i="3"/>
  <c r="Y82" i="3"/>
  <c r="Q82" i="3"/>
  <c r="Q39" i="3"/>
  <c r="Y39" i="3"/>
  <c r="Y31" i="3"/>
  <c r="Q31" i="3"/>
  <c r="Y19" i="3"/>
  <c r="Q19" i="3"/>
  <c r="Y90" i="3"/>
  <c r="Q90" i="3"/>
  <c r="Y64" i="3"/>
  <c r="Q64" i="3"/>
  <c r="Y46" i="3"/>
  <c r="Q46" i="3"/>
  <c r="Y77" i="3"/>
  <c r="Q77" i="3"/>
  <c r="Y43" i="3"/>
  <c r="Q43" i="3"/>
  <c r="Y41" i="3"/>
  <c r="Q41" i="3"/>
  <c r="Y78" i="3"/>
  <c r="Q78" i="3"/>
  <c r="Y51" i="3"/>
  <c r="Q51" i="3"/>
  <c r="Y81" i="3"/>
  <c r="Q81" i="3"/>
  <c r="Y94" i="3"/>
  <c r="Q94" i="3"/>
  <c r="Y103" i="3"/>
  <c r="Q103" i="3"/>
  <c r="Y95" i="3"/>
  <c r="Q95" i="3"/>
  <c r="Y119" i="3"/>
  <c r="Q119" i="3"/>
  <c r="Y97" i="3"/>
  <c r="Q97" i="3"/>
  <c r="Y101" i="3"/>
  <c r="Q101" i="3"/>
  <c r="Y111" i="3"/>
  <c r="Q111" i="3"/>
  <c r="Y105" i="3"/>
  <c r="Q105" i="3"/>
  <c r="Y122" i="3"/>
  <c r="Q122" i="3"/>
  <c r="Y113" i="3"/>
  <c r="Q113" i="3"/>
  <c r="Y112" i="3"/>
  <c r="Q112" i="3"/>
  <c r="Y104" i="3"/>
  <c r="Q104" i="3"/>
  <c r="Y102" i="3"/>
  <c r="Q102" i="3"/>
  <c r="Y118" i="3"/>
  <c r="Q118" i="3"/>
  <c r="Y110" i="3"/>
  <c r="Q110" i="3"/>
  <c r="Y99" i="3"/>
  <c r="Q99" i="3"/>
  <c r="Y120" i="3"/>
  <c r="Q120" i="3"/>
  <c r="Y107" i="3"/>
  <c r="Q107" i="3"/>
  <c r="Y100" i="3"/>
  <c r="Q100" i="3"/>
  <c r="Y123" i="3"/>
  <c r="Q123" i="3"/>
  <c r="Y98" i="3"/>
  <c r="Q98" i="3"/>
  <c r="Y121" i="3"/>
  <c r="Q121" i="3"/>
  <c r="Y117" i="3"/>
  <c r="Q117" i="3"/>
  <c r="Y116" i="3"/>
  <c r="Q116" i="3"/>
  <c r="Y114" i="3"/>
  <c r="Q114" i="3"/>
  <c r="Y108" i="3"/>
  <c r="Q108" i="3"/>
  <c r="Y115" i="3"/>
  <c r="Q115" i="3"/>
  <c r="Y96" i="3"/>
  <c r="Q96" i="3"/>
  <c r="L125" i="8"/>
  <c r="L7" i="8" s="1"/>
  <c r="L155" i="8"/>
  <c r="L15" i="8" s="1"/>
  <c r="L145" i="8"/>
  <c r="L8" i="8" s="1"/>
  <c r="V7" i="7"/>
  <c r="K125" i="8"/>
  <c r="K7" i="8" s="1"/>
  <c r="O7" i="7"/>
  <c r="Z6" i="7" s="1"/>
  <c r="O27" i="7"/>
  <c r="O19" i="7"/>
  <c r="Z19" i="7" s="1"/>
  <c r="V10" i="3"/>
  <c r="C83" i="8"/>
  <c r="N83" i="8" s="1"/>
  <c r="O22" i="7"/>
  <c r="U10" i="3"/>
  <c r="J155" i="8"/>
  <c r="J15" i="8" s="1"/>
  <c r="J125" i="8"/>
  <c r="J7" i="8" s="1"/>
  <c r="I155" i="8"/>
  <c r="I15" i="8" s="1"/>
  <c r="O10" i="7"/>
  <c r="I125" i="8"/>
  <c r="I7" i="8" s="1"/>
  <c r="I145" i="8"/>
  <c r="I8" i="8" s="1"/>
  <c r="W29" i="7"/>
  <c r="W10" i="7"/>
  <c r="V11" i="7"/>
  <c r="H155" i="8"/>
  <c r="H15" i="8" s="1"/>
  <c r="S5" i="7"/>
  <c r="S29" i="7"/>
  <c r="S10" i="7"/>
  <c r="W27" i="7"/>
  <c r="S28" i="7"/>
  <c r="V6" i="7"/>
  <c r="W17" i="7"/>
  <c r="S20" i="7"/>
  <c r="W12" i="7"/>
  <c r="S14" i="7"/>
  <c r="O14" i="7"/>
  <c r="W31" i="7"/>
  <c r="S31" i="7"/>
  <c r="R16" i="7"/>
  <c r="R29" i="7"/>
  <c r="R6" i="7"/>
  <c r="G125" i="8"/>
  <c r="G7" i="8" s="1"/>
  <c r="R5" i="7"/>
  <c r="R19" i="7"/>
  <c r="X6" i="7"/>
  <c r="X30" i="7"/>
  <c r="W15" i="7"/>
  <c r="S19" i="7"/>
  <c r="W8" i="7"/>
  <c r="S8" i="7"/>
  <c r="W19" i="7"/>
  <c r="S17" i="7"/>
  <c r="W13" i="7"/>
  <c r="S15" i="7"/>
  <c r="V16" i="7"/>
  <c r="R8" i="7"/>
  <c r="X9" i="7"/>
  <c r="V9" i="7"/>
  <c r="R9" i="7"/>
  <c r="X7" i="7"/>
  <c r="O16" i="7"/>
  <c r="Z11" i="7" s="1"/>
  <c r="O13" i="7"/>
  <c r="Z13" i="7" s="1"/>
  <c r="X5" i="7"/>
  <c r="X28" i="7"/>
  <c r="X17" i="7"/>
  <c r="R20" i="7"/>
  <c r="X19" i="7"/>
  <c r="R26" i="7"/>
  <c r="X25" i="7"/>
  <c r="R24" i="7"/>
  <c r="X10" i="7"/>
  <c r="R11" i="7"/>
  <c r="X26" i="7"/>
  <c r="R21" i="7"/>
  <c r="S11" i="7"/>
  <c r="O30" i="7"/>
  <c r="Z26" i="7" s="1"/>
  <c r="C92" i="8"/>
  <c r="N92" i="8" s="1"/>
  <c r="O23" i="7"/>
  <c r="O29" i="7"/>
  <c r="O20" i="7"/>
  <c r="O5" i="7"/>
  <c r="Z7" i="7" s="1"/>
  <c r="O31" i="7"/>
  <c r="Z27" i="7" s="1"/>
  <c r="O21" i="7"/>
  <c r="O15" i="7"/>
  <c r="O24" i="7"/>
  <c r="Z24" i="7" s="1"/>
  <c r="O32" i="7"/>
  <c r="Z33" i="7" s="1"/>
  <c r="O12" i="7"/>
  <c r="C95" i="8"/>
  <c r="N95" i="8" s="1"/>
  <c r="W7" i="7"/>
  <c r="S9" i="7"/>
  <c r="X31" i="7"/>
  <c r="R30" i="7"/>
  <c r="X14" i="7"/>
  <c r="R10" i="7"/>
  <c r="X15" i="7"/>
  <c r="V17" i="7"/>
  <c r="R13" i="7"/>
  <c r="W22" i="7"/>
  <c r="S23" i="7"/>
  <c r="X8" i="7"/>
  <c r="V8" i="7"/>
  <c r="R15" i="7"/>
  <c r="W11" i="7"/>
  <c r="X12" i="7"/>
  <c r="R23" i="7"/>
  <c r="X16" i="7"/>
  <c r="V14" i="7"/>
  <c r="R7" i="7"/>
  <c r="W16" i="7"/>
  <c r="C150" i="8"/>
  <c r="N150" i="8" s="1"/>
  <c r="C149" i="8"/>
  <c r="N149" i="8" s="1"/>
  <c r="C151" i="8"/>
  <c r="N151" i="8" s="1"/>
  <c r="C52" i="8"/>
  <c r="N52" i="8" s="1"/>
  <c r="C84" i="8"/>
  <c r="N84" i="8" s="1"/>
  <c r="C111" i="8"/>
  <c r="N111" i="8" s="1"/>
  <c r="W25" i="7"/>
  <c r="S18" i="7"/>
  <c r="W18" i="7"/>
  <c r="S30" i="7"/>
  <c r="W14" i="7"/>
  <c r="W9" i="7"/>
  <c r="S7" i="7"/>
  <c r="W6" i="7"/>
  <c r="S6" i="7"/>
  <c r="X22" i="7"/>
  <c r="R17" i="7"/>
  <c r="W23" i="7"/>
  <c r="S12" i="7"/>
  <c r="E155" i="8"/>
  <c r="E15" i="8" s="1"/>
  <c r="H125" i="8"/>
  <c r="H7" i="8" s="1"/>
  <c r="S13" i="7"/>
  <c r="F125" i="8"/>
  <c r="F7" i="8" s="1"/>
  <c r="W20" i="7"/>
  <c r="S21" i="7"/>
  <c r="L135" i="8"/>
  <c r="L18" i="8" s="1"/>
  <c r="H135" i="8"/>
  <c r="H18" i="8" s="1"/>
  <c r="W26" i="7"/>
  <c r="S26" i="7"/>
  <c r="H145" i="8"/>
  <c r="H8" i="8" s="1"/>
  <c r="S16" i="7"/>
  <c r="W30" i="7"/>
  <c r="S25" i="7"/>
  <c r="W28" i="7"/>
  <c r="S27" i="7"/>
  <c r="W24" i="7"/>
  <c r="S24" i="7"/>
  <c r="C109" i="8"/>
  <c r="C40" i="8"/>
  <c r="C56" i="8"/>
  <c r="C120" i="8"/>
  <c r="C132" i="8"/>
  <c r="N132" i="8" s="1"/>
  <c r="C58" i="8"/>
  <c r="N58" i="8" s="1"/>
  <c r="N130" i="8"/>
  <c r="C33" i="8"/>
  <c r="N33" i="8" s="1"/>
  <c r="C104" i="8"/>
  <c r="N104" i="8" s="1"/>
  <c r="N81" i="8"/>
  <c r="X20" i="7"/>
  <c r="K145" i="8"/>
  <c r="K8" i="8" s="1"/>
  <c r="G145" i="8"/>
  <c r="G8" i="8" s="1"/>
  <c r="R14" i="7"/>
  <c r="M125" i="8"/>
  <c r="M7" i="8" s="1"/>
  <c r="X13" i="7"/>
  <c r="X23" i="7"/>
  <c r="R12" i="7"/>
  <c r="I135" i="8"/>
  <c r="I18" i="8" s="1"/>
  <c r="X24" i="7"/>
  <c r="R28" i="7"/>
  <c r="X11" i="7"/>
  <c r="X29" i="7"/>
  <c r="R25" i="7"/>
  <c r="X27" i="7"/>
  <c r="R31" i="7"/>
  <c r="X18" i="7"/>
  <c r="R18" i="7"/>
  <c r="C72" i="8"/>
  <c r="N48" i="8"/>
  <c r="C74" i="8"/>
  <c r="N74" i="8" s="1"/>
  <c r="C26" i="8"/>
  <c r="N26" i="8" s="1"/>
  <c r="C139" i="8"/>
  <c r="C32" i="8"/>
  <c r="C23" i="8"/>
  <c r="C131" i="8"/>
  <c r="N131" i="8" s="1"/>
  <c r="C75" i="8"/>
  <c r="N75" i="8" s="1"/>
  <c r="N101" i="8"/>
  <c r="C43" i="8"/>
  <c r="N43" i="8" s="1"/>
  <c r="C140" i="8"/>
  <c r="N140" i="8" s="1"/>
  <c r="M98" i="9"/>
  <c r="N98" i="9"/>
  <c r="O98" i="9"/>
  <c r="P98" i="9"/>
  <c r="S98" i="9"/>
  <c r="T98" i="9"/>
  <c r="U98" i="9"/>
  <c r="V98" i="9"/>
  <c r="W98" i="9"/>
  <c r="X98" i="9"/>
  <c r="Y98" i="9"/>
  <c r="L98" i="9"/>
  <c r="F77" i="9"/>
  <c r="F16" i="9"/>
  <c r="F45" i="9"/>
  <c r="F41" i="9"/>
  <c r="F18" i="9"/>
  <c r="F24" i="9"/>
  <c r="F11" i="9"/>
  <c r="F60" i="9"/>
  <c r="F89" i="9"/>
  <c r="F67" i="9"/>
  <c r="F40" i="9"/>
  <c r="F81" i="9"/>
  <c r="F30" i="9"/>
  <c r="F28" i="9"/>
  <c r="F73" i="9"/>
  <c r="F27" i="9"/>
  <c r="F71" i="9"/>
  <c r="F12" i="9"/>
  <c r="F64" i="9"/>
  <c r="F55" i="9"/>
  <c r="F57" i="9"/>
  <c r="F19" i="9"/>
  <c r="F72" i="9"/>
  <c r="F79" i="9"/>
  <c r="F42" i="9"/>
  <c r="F84" i="9"/>
  <c r="F32" i="9"/>
  <c r="F38" i="9"/>
  <c r="F43" i="9"/>
  <c r="F34" i="9"/>
  <c r="F29" i="9"/>
  <c r="F65" i="9"/>
  <c r="F20" i="9"/>
  <c r="F37" i="9"/>
  <c r="F76" i="9"/>
  <c r="F47" i="9"/>
  <c r="F22" i="9"/>
  <c r="F51" i="9"/>
  <c r="F54" i="9"/>
  <c r="F74" i="9"/>
  <c r="F13" i="9"/>
  <c r="F78" i="9"/>
  <c r="F69" i="9"/>
  <c r="F62" i="9"/>
  <c r="F58" i="9"/>
  <c r="F70" i="9"/>
  <c r="F75" i="9"/>
  <c r="F68" i="9"/>
  <c r="F35" i="9"/>
  <c r="F39" i="9"/>
  <c r="F33" i="9"/>
  <c r="F52" i="9"/>
  <c r="F26" i="9"/>
  <c r="F17" i="9"/>
  <c r="F63" i="9"/>
  <c r="F85" i="9"/>
  <c r="F87" i="9"/>
  <c r="F21" i="9"/>
  <c r="F31" i="9"/>
  <c r="F14" i="9"/>
  <c r="F80" i="9"/>
  <c r="F83" i="9"/>
  <c r="F82" i="9"/>
  <c r="F88" i="9"/>
  <c r="F90" i="9"/>
  <c r="F66" i="9"/>
  <c r="F50" i="9"/>
  <c r="F48" i="9"/>
  <c r="F91" i="9"/>
  <c r="F44" i="9"/>
  <c r="F25" i="9"/>
  <c r="F92" i="9"/>
  <c r="F96" i="9"/>
  <c r="F53" i="9"/>
  <c r="F56" i="9"/>
  <c r="F46" i="9"/>
  <c r="F86" i="9"/>
  <c r="F95" i="9"/>
  <c r="F36" i="9"/>
  <c r="F59" i="9"/>
  <c r="F61" i="9"/>
  <c r="F49" i="9"/>
  <c r="F94" i="9"/>
  <c r="F23" i="9"/>
  <c r="F93" i="9"/>
  <c r="F10" i="9"/>
  <c r="F15" i="9"/>
  <c r="K76" i="9"/>
  <c r="Q76" i="9"/>
  <c r="R76" i="9" s="1"/>
  <c r="K49" i="9"/>
  <c r="Q49" i="9"/>
  <c r="R49" i="9" s="1"/>
  <c r="K48" i="9"/>
  <c r="Q48" i="9"/>
  <c r="R48" i="9" s="1"/>
  <c r="K54" i="9"/>
  <c r="Q54" i="9"/>
  <c r="R54" i="9" s="1"/>
  <c r="K89" i="9"/>
  <c r="Q89" i="9"/>
  <c r="R89" i="9" s="1"/>
  <c r="K84" i="9"/>
  <c r="Q84" i="9"/>
  <c r="R84" i="9" s="1"/>
  <c r="K63" i="9"/>
  <c r="Q63" i="9"/>
  <c r="R63" i="9" s="1"/>
  <c r="K50" i="9"/>
  <c r="Q50" i="9"/>
  <c r="R50" i="9" s="1"/>
  <c r="K24" i="9"/>
  <c r="Q24" i="9"/>
  <c r="R24" i="9" s="1"/>
  <c r="K46" i="9"/>
  <c r="Q46" i="9"/>
  <c r="R46" i="9" s="1"/>
  <c r="K59" i="9"/>
  <c r="Q59" i="9"/>
  <c r="R59" i="9" s="1"/>
  <c r="K88" i="9"/>
  <c r="Q88" i="9"/>
  <c r="R88" i="9" s="1"/>
  <c r="K18" i="9"/>
  <c r="Q18" i="9"/>
  <c r="R18" i="9" s="1"/>
  <c r="K41" i="9"/>
  <c r="Q41" i="9"/>
  <c r="R41" i="9" s="1"/>
  <c r="K73" i="9"/>
  <c r="Q73" i="9"/>
  <c r="R73" i="9" s="1"/>
  <c r="K57" i="9"/>
  <c r="Q57" i="9"/>
  <c r="R57" i="9" s="1"/>
  <c r="K43" i="9"/>
  <c r="Q43" i="9"/>
  <c r="R43" i="9" s="1"/>
  <c r="K22" i="9"/>
  <c r="Q22" i="9"/>
  <c r="R22" i="9" s="1"/>
  <c r="K39" i="9"/>
  <c r="Q39" i="9"/>
  <c r="R39" i="9" s="1"/>
  <c r="K77" i="9"/>
  <c r="Q77" i="9"/>
  <c r="R77" i="9" s="1"/>
  <c r="K95" i="9"/>
  <c r="Q95" i="9"/>
  <c r="R95" i="9" s="1"/>
  <c r="K29" i="9"/>
  <c r="Q29" i="9"/>
  <c r="R29" i="9" s="1"/>
  <c r="K90" i="9"/>
  <c r="Q90" i="9"/>
  <c r="R90" i="9" s="1"/>
  <c r="K38" i="9"/>
  <c r="Q38" i="9"/>
  <c r="R38" i="9" s="1"/>
  <c r="K78" i="9"/>
  <c r="Q78" i="9"/>
  <c r="R78" i="9" s="1"/>
  <c r="K93" i="9"/>
  <c r="Q93" i="9"/>
  <c r="R93" i="9" s="1"/>
  <c r="K20" i="9"/>
  <c r="Q20" i="9"/>
  <c r="R20" i="9" s="1"/>
  <c r="K91" i="9"/>
  <c r="Q91" i="9"/>
  <c r="R91" i="9" s="1"/>
  <c r="K28" i="9"/>
  <c r="Q28" i="9"/>
  <c r="R28" i="9" s="1"/>
  <c r="K82" i="9"/>
  <c r="Q82" i="9"/>
  <c r="R82" i="9" s="1"/>
  <c r="K34" i="9"/>
  <c r="Q34" i="9"/>
  <c r="R34" i="9" s="1"/>
  <c r="K80" i="9"/>
  <c r="Q80" i="9"/>
  <c r="R80" i="9" s="1"/>
  <c r="K79" i="9"/>
  <c r="Q79" i="9"/>
  <c r="R79" i="9" s="1"/>
  <c r="K75" i="9"/>
  <c r="Q75" i="9"/>
  <c r="R75" i="9" s="1"/>
  <c r="K87" i="9"/>
  <c r="Q87" i="9"/>
  <c r="R87" i="9" s="1"/>
  <c r="K92" i="9"/>
  <c r="Q92" i="9"/>
  <c r="R92" i="9" s="1"/>
  <c r="M145" i="8" l="1"/>
  <c r="M8" i="8" s="1"/>
  <c r="Z14" i="7"/>
  <c r="Z16" i="7"/>
  <c r="Z28" i="7"/>
  <c r="Z10" i="7"/>
  <c r="Z29" i="7"/>
  <c r="Z23" i="7"/>
  <c r="Z12" i="7"/>
  <c r="Z21" i="7"/>
  <c r="J135" i="8"/>
  <c r="J18" i="8" s="1"/>
  <c r="Z20" i="7"/>
  <c r="Z32" i="7"/>
  <c r="Z5" i="7"/>
  <c r="Z22" i="7"/>
  <c r="Z18" i="7"/>
  <c r="Z15" i="7"/>
  <c r="Z17" i="7"/>
  <c r="Z31" i="7"/>
  <c r="Z8" i="7"/>
  <c r="C96" i="8"/>
  <c r="C16" i="8" s="1"/>
  <c r="Z30" i="7"/>
  <c r="Z9" i="7"/>
  <c r="Z25" i="7"/>
  <c r="C155" i="8"/>
  <c r="C15" i="8" s="1"/>
  <c r="N15" i="8" s="1"/>
  <c r="N155" i="8"/>
  <c r="C53" i="8"/>
  <c r="C17" i="8" s="1"/>
  <c r="C87" i="8"/>
  <c r="C9" i="8" s="1"/>
  <c r="F145" i="8"/>
  <c r="F8" i="8" s="1"/>
  <c r="C105" i="8"/>
  <c r="C12" i="8" s="1"/>
  <c r="C69" i="8"/>
  <c r="C14" i="8" s="1"/>
  <c r="N65" i="8"/>
  <c r="C135" i="8"/>
  <c r="C18" i="8" s="1"/>
  <c r="C29" i="8"/>
  <c r="C10" i="8" s="1"/>
  <c r="N23" i="8"/>
  <c r="C37" i="8"/>
  <c r="C6" i="8" s="1"/>
  <c r="N32" i="8"/>
  <c r="C145" i="8"/>
  <c r="C8" i="8" s="1"/>
  <c r="N139" i="8"/>
  <c r="N145" i="8" s="1"/>
  <c r="C77" i="8"/>
  <c r="C5" i="8" s="1"/>
  <c r="N72" i="8"/>
  <c r="N135" i="8"/>
  <c r="N120" i="8"/>
  <c r="N125" i="8" s="1"/>
  <c r="C125" i="8"/>
  <c r="C7" i="8" s="1"/>
  <c r="C61" i="8"/>
  <c r="C11" i="8" s="1"/>
  <c r="N56" i="8"/>
  <c r="C45" i="8"/>
  <c r="C4" i="8" s="1"/>
  <c r="N40" i="8"/>
  <c r="C115" i="8"/>
  <c r="C13" i="8" s="1"/>
  <c r="N109" i="8"/>
  <c r="X103" i="1"/>
  <c r="W103" i="1"/>
  <c r="V103" i="1"/>
  <c r="U103" i="1"/>
  <c r="T103" i="1"/>
  <c r="P103" i="1"/>
  <c r="O103" i="1"/>
  <c r="N103" i="1"/>
  <c r="M103" i="1"/>
  <c r="K16" i="1"/>
  <c r="F40" i="1"/>
  <c r="K40" i="1"/>
  <c r="Q40" i="1"/>
  <c r="R40" i="1" s="1"/>
  <c r="F52" i="1"/>
  <c r="K52" i="1"/>
  <c r="Q52" i="1"/>
  <c r="R52" i="1" s="1"/>
  <c r="F79" i="1"/>
  <c r="K79" i="1"/>
  <c r="Q79" i="1"/>
  <c r="R79" i="1" s="1"/>
  <c r="F36" i="1"/>
  <c r="K36" i="1"/>
  <c r="Q36" i="1"/>
  <c r="R36" i="1" s="1"/>
  <c r="F56" i="1"/>
  <c r="K56" i="1"/>
  <c r="Q56" i="1"/>
  <c r="R56" i="1" s="1"/>
  <c r="F72" i="1"/>
  <c r="K72" i="1"/>
  <c r="Q72" i="1"/>
  <c r="R72" i="1" s="1"/>
  <c r="F58" i="1"/>
  <c r="K58" i="1"/>
  <c r="Q58" i="1"/>
  <c r="R58" i="1" s="1"/>
  <c r="F12" i="1"/>
  <c r="K12" i="1"/>
  <c r="Q12" i="1"/>
  <c r="R12" i="1" s="1"/>
  <c r="F82" i="1"/>
  <c r="K82" i="1"/>
  <c r="Q82" i="1"/>
  <c r="R82" i="1" s="1"/>
  <c r="F76" i="1"/>
  <c r="K76" i="1"/>
  <c r="Q76" i="1"/>
  <c r="R76" i="1" s="1"/>
  <c r="F69" i="1"/>
  <c r="K69" i="1"/>
  <c r="Q69" i="1"/>
  <c r="R69" i="1" s="1"/>
  <c r="F81" i="1"/>
  <c r="K81" i="1"/>
  <c r="Q81" i="1"/>
  <c r="R81" i="1" s="1"/>
  <c r="F77" i="1"/>
  <c r="K77" i="1"/>
  <c r="Q77" i="1"/>
  <c r="R77" i="1" s="1"/>
  <c r="F35" i="1"/>
  <c r="K35" i="1"/>
  <c r="Q35" i="1"/>
  <c r="R35" i="1" s="1"/>
  <c r="F14" i="1"/>
  <c r="K14" i="1"/>
  <c r="Q14" i="1"/>
  <c r="R14" i="1" s="1"/>
  <c r="F11" i="1"/>
  <c r="K11" i="1"/>
  <c r="Q11" i="1"/>
  <c r="R11" i="1" s="1"/>
  <c r="F46" i="1"/>
  <c r="K46" i="1"/>
  <c r="Q46" i="1"/>
  <c r="R46" i="1" s="1"/>
  <c r="F67" i="1"/>
  <c r="K67" i="1"/>
  <c r="Q67" i="1"/>
  <c r="R67" i="1" s="1"/>
  <c r="F49" i="1"/>
  <c r="K49" i="1"/>
  <c r="Q49" i="1"/>
  <c r="R49" i="1" s="1"/>
  <c r="F71" i="1"/>
  <c r="K71" i="1"/>
  <c r="Q71" i="1"/>
  <c r="R71" i="1" s="1"/>
  <c r="F37" i="1"/>
  <c r="K37" i="1"/>
  <c r="Q37" i="1"/>
  <c r="R37" i="1" s="1"/>
  <c r="F50" i="1"/>
  <c r="K50" i="1"/>
  <c r="Q50" i="1"/>
  <c r="R50" i="1" s="1"/>
  <c r="F54" i="1"/>
  <c r="K54" i="1"/>
  <c r="Q54" i="1"/>
  <c r="R54" i="1" s="1"/>
  <c r="F66" i="1"/>
  <c r="K66" i="1"/>
  <c r="Q66" i="1"/>
  <c r="R66" i="1" s="1"/>
  <c r="F63" i="1"/>
  <c r="K63" i="1"/>
  <c r="Q63" i="1"/>
  <c r="R63" i="1" s="1"/>
  <c r="F29" i="1"/>
  <c r="K29" i="1"/>
  <c r="Q29" i="1"/>
  <c r="R29" i="1" s="1"/>
  <c r="F24" i="1"/>
  <c r="K24" i="1"/>
  <c r="Q24" i="1"/>
  <c r="R24" i="1" s="1"/>
  <c r="M29" i="8" l="1"/>
  <c r="M10" i="8" s="1"/>
  <c r="L29" i="8"/>
  <c r="L10" i="8" s="1"/>
  <c r="K29" i="8" l="1"/>
  <c r="K10" i="8" s="1"/>
  <c r="J115" i="8"/>
  <c r="J13" i="8" s="1"/>
  <c r="J29" i="8" l="1"/>
  <c r="J10" i="8" s="1"/>
  <c r="I29" i="8"/>
  <c r="I10" i="8" s="1"/>
  <c r="G58" i="8" l="1"/>
  <c r="H29" i="8"/>
  <c r="H10" i="8" s="1"/>
  <c r="L83" i="12" l="1"/>
  <c r="M83" i="12"/>
  <c r="N83" i="12"/>
  <c r="O83" i="12"/>
  <c r="P83" i="12"/>
  <c r="Q83" i="12"/>
  <c r="R83" i="12"/>
  <c r="T83" i="12"/>
  <c r="U83" i="12"/>
  <c r="Y83" i="12"/>
  <c r="Z83" i="12"/>
  <c r="AA83" i="12"/>
  <c r="AB83" i="12"/>
  <c r="AC83" i="12"/>
  <c r="AD83" i="12"/>
  <c r="X81" i="12"/>
  <c r="K81" i="12"/>
  <c r="E81" i="12"/>
  <c r="X76" i="12"/>
  <c r="K76" i="12"/>
  <c r="X17" i="12"/>
  <c r="K17" i="12"/>
  <c r="X72" i="12"/>
  <c r="K72" i="12"/>
  <c r="X53" i="12"/>
  <c r="K53" i="12"/>
  <c r="X11" i="12"/>
  <c r="K11" i="12"/>
  <c r="X64" i="12"/>
  <c r="K64" i="12"/>
  <c r="X23" i="12"/>
  <c r="K23" i="12"/>
  <c r="X70" i="12"/>
  <c r="K70" i="12"/>
  <c r="X63" i="12"/>
  <c r="K63" i="12"/>
  <c r="X49" i="12"/>
  <c r="K49" i="12"/>
  <c r="X68" i="12"/>
  <c r="K68" i="12"/>
  <c r="X60" i="12"/>
  <c r="K60" i="12"/>
  <c r="Y64" i="11" l="1"/>
  <c r="Z64" i="11" s="1"/>
  <c r="Y33" i="11"/>
  <c r="Z33" i="11" s="1"/>
  <c r="Y44" i="11"/>
  <c r="Z44" i="11" s="1"/>
  <c r="Y21" i="11"/>
  <c r="Z21" i="11" s="1"/>
  <c r="Y45" i="11"/>
  <c r="Z45" i="11" s="1"/>
  <c r="Y31" i="11"/>
  <c r="Z31" i="11" s="1"/>
  <c r="Y57" i="11"/>
  <c r="Z57" i="11" s="1"/>
  <c r="Y101" i="11"/>
  <c r="Z101" i="11" s="1"/>
  <c r="Y20" i="11"/>
  <c r="Z20" i="11" s="1"/>
  <c r="Y29" i="11"/>
  <c r="Z29" i="11" s="1"/>
  <c r="Y81" i="11"/>
  <c r="Z81" i="11" s="1"/>
  <c r="Y54" i="11"/>
  <c r="Z54" i="11" s="1"/>
  <c r="Y46" i="11"/>
  <c r="Z46" i="11" s="1"/>
  <c r="Y38" i="11"/>
  <c r="Z38" i="11" s="1"/>
  <c r="Y84" i="11"/>
  <c r="Z84" i="11" s="1"/>
  <c r="Y25" i="11"/>
  <c r="Z25" i="11" s="1"/>
  <c r="Y51" i="11"/>
  <c r="Z51" i="11" s="1"/>
  <c r="Y72" i="11"/>
  <c r="Z72" i="11" s="1"/>
  <c r="Y89" i="11"/>
  <c r="Z89" i="11" s="1"/>
  <c r="Y36" i="11"/>
  <c r="Z36" i="11" s="1"/>
  <c r="Y80" i="11"/>
  <c r="Z80" i="11" s="1"/>
  <c r="Y12" i="11"/>
  <c r="Z12" i="11" s="1"/>
  <c r="Y90" i="11"/>
  <c r="Z90" i="11" s="1"/>
  <c r="Y79" i="11"/>
  <c r="Z79" i="11" s="1"/>
  <c r="Y97" i="11"/>
  <c r="Z97" i="11" s="1"/>
  <c r="Y76" i="11"/>
  <c r="Z76" i="11" s="1"/>
  <c r="Y22" i="11"/>
  <c r="Z22" i="11" s="1"/>
  <c r="Y85" i="11"/>
  <c r="Z85" i="11" s="1"/>
  <c r="Y53" i="11"/>
  <c r="Z53" i="11" s="1"/>
  <c r="Y68" i="11"/>
  <c r="Z68" i="11" s="1"/>
  <c r="Y52" i="11"/>
  <c r="Z52" i="11" s="1"/>
  <c r="Y35" i="11"/>
  <c r="Z35" i="11" s="1"/>
  <c r="Y11" i="11"/>
  <c r="Y93" i="11"/>
  <c r="Z93" i="11" s="1"/>
  <c r="Y15" i="11"/>
  <c r="Z15" i="11" s="1"/>
  <c r="Y39" i="11"/>
  <c r="Z39" i="11" s="1"/>
  <c r="Y59" i="11"/>
  <c r="Z59" i="11" s="1"/>
  <c r="Y66" i="11"/>
  <c r="Z66" i="11" s="1"/>
  <c r="Y55" i="11"/>
  <c r="Z55" i="11" s="1"/>
  <c r="Y19" i="11"/>
  <c r="Z19" i="11" s="1"/>
  <c r="Y28" i="11"/>
  <c r="Z28" i="11" s="1"/>
  <c r="Y37" i="11"/>
  <c r="Z37" i="11" s="1"/>
  <c r="Y17" i="11"/>
  <c r="Z17" i="11" s="1"/>
  <c r="Y78" i="11"/>
  <c r="Z78" i="11" s="1"/>
  <c r="Y63" i="11"/>
  <c r="Z63" i="11" s="1"/>
  <c r="Y16" i="11"/>
  <c r="Z16" i="11" s="1"/>
  <c r="Y24" i="11"/>
  <c r="Z24" i="11" s="1"/>
  <c r="Y92" i="11"/>
  <c r="Z92" i="11" s="1"/>
  <c r="Y26" i="11"/>
  <c r="Z26" i="11" s="1"/>
  <c r="Y99" i="11"/>
  <c r="Z99" i="11" s="1"/>
  <c r="Y34" i="11"/>
  <c r="Z34" i="11" s="1"/>
  <c r="Y67" i="11"/>
  <c r="Z67" i="11" s="1"/>
  <c r="Y13" i="11"/>
  <c r="Z13" i="11" s="1"/>
  <c r="Y30" i="11"/>
  <c r="Z30" i="11" s="1"/>
  <c r="Y23" i="11"/>
  <c r="Z23" i="11" s="1"/>
  <c r="Y58" i="11"/>
  <c r="Z58" i="11" s="1"/>
  <c r="Y73" i="11"/>
  <c r="Z73" i="11" s="1"/>
  <c r="Y65" i="11"/>
  <c r="Z65" i="11" s="1"/>
  <c r="Y56" i="11"/>
  <c r="Z56" i="11" s="1"/>
  <c r="K64" i="11"/>
  <c r="K33" i="11"/>
  <c r="K44" i="11"/>
  <c r="K21" i="11"/>
  <c r="K45" i="11"/>
  <c r="K31" i="11"/>
  <c r="K57" i="11"/>
  <c r="K101" i="11"/>
  <c r="K20" i="11"/>
  <c r="K29" i="11"/>
  <c r="K81" i="11"/>
  <c r="K54" i="11"/>
  <c r="K46" i="11"/>
  <c r="K38" i="11"/>
  <c r="K84" i="11"/>
  <c r="K25" i="11"/>
  <c r="K51" i="11"/>
  <c r="K72" i="11"/>
  <c r="K89" i="11"/>
  <c r="K36" i="11"/>
  <c r="K80" i="11"/>
  <c r="K12" i="11"/>
  <c r="K90" i="11"/>
  <c r="K79" i="11"/>
  <c r="K97" i="11"/>
  <c r="K76" i="11"/>
  <c r="K22" i="11"/>
  <c r="K85" i="11"/>
  <c r="K53" i="11"/>
  <c r="K68" i="11"/>
  <c r="K52" i="11"/>
  <c r="K35" i="11"/>
  <c r="K11" i="11"/>
  <c r="K93" i="11"/>
  <c r="K15" i="11"/>
  <c r="K39" i="11"/>
  <c r="K59" i="11"/>
  <c r="K66" i="11"/>
  <c r="K55" i="11"/>
  <c r="K19" i="11"/>
  <c r="K28" i="11"/>
  <c r="K37" i="11"/>
  <c r="K17" i="11"/>
  <c r="K78" i="11"/>
  <c r="K63" i="11"/>
  <c r="K16" i="11"/>
  <c r="K24" i="11"/>
  <c r="K92" i="11"/>
  <c r="K26" i="11"/>
  <c r="K99" i="11"/>
  <c r="K34" i="11"/>
  <c r="K67" i="11"/>
  <c r="K13" i="11"/>
  <c r="K30" i="11"/>
  <c r="K23" i="11"/>
  <c r="K58" i="11"/>
  <c r="K73" i="11"/>
  <c r="K65" i="11"/>
  <c r="K56" i="11"/>
  <c r="Z11" i="11" l="1"/>
  <c r="F29" i="8"/>
  <c r="F10" i="8" s="1"/>
  <c r="E58" i="2"/>
  <c r="E46" i="2"/>
  <c r="E19" i="2"/>
  <c r="E11" i="2"/>
  <c r="E9" i="2"/>
  <c r="E3" i="2"/>
  <c r="M115" i="8"/>
  <c r="M13" i="8" s="1"/>
  <c r="L115" i="8"/>
  <c r="L13" i="8" s="1"/>
  <c r="K115" i="8"/>
  <c r="K13" i="8" s="1"/>
  <c r="I115" i="8"/>
  <c r="I13" i="8" s="1"/>
  <c r="H115" i="8"/>
  <c r="H13" i="8" s="1"/>
  <c r="G115" i="8"/>
  <c r="G13" i="8" s="1"/>
  <c r="F115" i="8"/>
  <c r="F13" i="8" s="1"/>
  <c r="D44" i="2"/>
  <c r="E44" i="2"/>
  <c r="D22" i="2"/>
  <c r="E22" i="2"/>
  <c r="E4" i="2"/>
  <c r="E5" i="2"/>
  <c r="E6" i="2"/>
  <c r="E7" i="2"/>
  <c r="E8" i="2"/>
  <c r="E10" i="2"/>
  <c r="E12" i="2"/>
  <c r="E13" i="2"/>
  <c r="E14" i="2"/>
  <c r="E15" i="2"/>
  <c r="E16" i="2"/>
  <c r="E17" i="2"/>
  <c r="E18" i="2"/>
  <c r="E20" i="2"/>
  <c r="E21" i="2"/>
  <c r="E23" i="2"/>
  <c r="E24" i="2"/>
  <c r="E25" i="2"/>
  <c r="E26" i="2"/>
  <c r="E27" i="2"/>
  <c r="E28" i="2"/>
  <c r="E29" i="2"/>
  <c r="E30" i="2"/>
  <c r="E31" i="2"/>
  <c r="E34" i="2"/>
  <c r="E35" i="2"/>
  <c r="E36" i="2"/>
  <c r="E37" i="2"/>
  <c r="E38" i="2"/>
  <c r="E39" i="2"/>
  <c r="E40" i="2"/>
  <c r="E41" i="2"/>
  <c r="E42" i="2"/>
  <c r="E43" i="2"/>
  <c r="E45" i="2"/>
  <c r="E47" i="2"/>
  <c r="E48" i="2"/>
  <c r="E50" i="2"/>
  <c r="E51" i="2"/>
  <c r="E53" i="2"/>
  <c r="E54" i="2"/>
  <c r="E55" i="2"/>
  <c r="E56" i="2"/>
  <c r="E57" i="2"/>
  <c r="E59" i="2"/>
  <c r="E60" i="2"/>
  <c r="D6" i="2"/>
  <c r="D7" i="2"/>
  <c r="D8" i="2"/>
  <c r="D9" i="2"/>
  <c r="D11" i="2"/>
  <c r="D12" i="2"/>
  <c r="D13" i="2"/>
  <c r="D14" i="2"/>
  <c r="D16" i="2"/>
  <c r="D17" i="2"/>
  <c r="D18" i="2"/>
  <c r="D19" i="2"/>
  <c r="D20" i="2"/>
  <c r="D21" i="2"/>
  <c r="D23" i="2"/>
  <c r="D24" i="2"/>
  <c r="D26" i="2"/>
  <c r="D27" i="2"/>
  <c r="D28" i="2"/>
  <c r="D29" i="2"/>
  <c r="D30" i="2"/>
  <c r="D31" i="2"/>
  <c r="D32" i="2"/>
  <c r="D33" i="2"/>
  <c r="D34" i="2"/>
  <c r="D35" i="2"/>
  <c r="D36" i="2"/>
  <c r="D37" i="2"/>
  <c r="D39" i="2"/>
  <c r="D40" i="2"/>
  <c r="D41" i="2"/>
  <c r="D42" i="2"/>
  <c r="D43" i="2"/>
  <c r="D45" i="2"/>
  <c r="D46" i="2"/>
  <c r="D47" i="2"/>
  <c r="D48" i="2"/>
  <c r="D49" i="2"/>
  <c r="D50" i="2"/>
  <c r="D53" i="2"/>
  <c r="D54" i="2"/>
  <c r="D56" i="2"/>
  <c r="D57" i="2"/>
  <c r="D58" i="2"/>
  <c r="D59" i="2"/>
  <c r="D60" i="2"/>
  <c r="D4" i="2"/>
  <c r="D3" i="2"/>
  <c r="M105" i="8" l="1"/>
  <c r="M12" i="8" s="1"/>
  <c r="L105" i="8"/>
  <c r="L12" i="8" s="1"/>
  <c r="K105" i="8"/>
  <c r="K12" i="8" s="1"/>
  <c r="J105" i="8"/>
  <c r="J12" i="8" s="1"/>
  <c r="I105" i="8"/>
  <c r="I12" i="8" s="1"/>
  <c r="G105" i="8"/>
  <c r="G12" i="8" s="1"/>
  <c r="F96" i="8"/>
  <c r="F16" i="8" s="1"/>
  <c r="M96" i="8"/>
  <c r="M16" i="8" s="1"/>
  <c r="L96" i="8"/>
  <c r="L16" i="8" s="1"/>
  <c r="K96" i="8"/>
  <c r="K16" i="8" s="1"/>
  <c r="J96" i="8"/>
  <c r="J16" i="8" s="1"/>
  <c r="I96" i="8"/>
  <c r="I16" i="8" s="1"/>
  <c r="H96" i="8"/>
  <c r="H16" i="8" s="1"/>
  <c r="G96" i="8"/>
  <c r="G16" i="8" s="1"/>
  <c r="F87" i="8"/>
  <c r="F9" i="8" s="1"/>
  <c r="M87" i="8"/>
  <c r="M9" i="8" s="1"/>
  <c r="L87" i="8"/>
  <c r="L9" i="8" s="1"/>
  <c r="K87" i="8"/>
  <c r="K9" i="8" s="1"/>
  <c r="J87" i="8"/>
  <c r="J9" i="8" s="1"/>
  <c r="I87" i="8"/>
  <c r="I9" i="8" s="1"/>
  <c r="H87" i="8"/>
  <c r="H9" i="8" s="1"/>
  <c r="G87" i="8"/>
  <c r="G9" i="8" s="1"/>
  <c r="D29" i="8" l="1"/>
  <c r="D10" i="8" s="1"/>
  <c r="N115" i="8"/>
  <c r="N105" i="8"/>
  <c r="D96" i="8"/>
  <c r="D16" i="8" s="1"/>
  <c r="N96" i="8"/>
  <c r="E96" i="8" l="1"/>
  <c r="E16" i="8" s="1"/>
  <c r="N16" i="8" s="1"/>
  <c r="R20" i="10"/>
  <c r="S20" i="10" s="1"/>
  <c r="R50" i="10"/>
  <c r="R36" i="10"/>
  <c r="S36" i="10" s="1"/>
  <c r="R79" i="10"/>
  <c r="S79" i="10" s="1"/>
  <c r="R45" i="10"/>
  <c r="S45" i="10" s="1"/>
  <c r="R31" i="10"/>
  <c r="S31" i="10" s="1"/>
  <c r="R78" i="10"/>
  <c r="S78" i="10" s="1"/>
  <c r="R30" i="10"/>
  <c r="S30" i="10" s="1"/>
  <c r="R85" i="10"/>
  <c r="S85" i="10" s="1"/>
  <c r="R42" i="10"/>
  <c r="S42" i="10" s="1"/>
  <c r="K20" i="10"/>
  <c r="K50" i="10"/>
  <c r="K36" i="10"/>
  <c r="K79" i="10"/>
  <c r="K45" i="10"/>
  <c r="K31" i="10"/>
  <c r="K78" i="10"/>
  <c r="K30" i="10"/>
  <c r="K85" i="10"/>
  <c r="K42" i="10"/>
  <c r="F20" i="10"/>
  <c r="F50" i="10"/>
  <c r="F36" i="10"/>
  <c r="F79" i="10"/>
  <c r="F45" i="10"/>
  <c r="F31" i="10"/>
  <c r="F78" i="10"/>
  <c r="F30" i="10"/>
  <c r="F85" i="10"/>
  <c r="F42" i="10"/>
  <c r="F38" i="10"/>
  <c r="F19" i="10"/>
  <c r="F40" i="10"/>
  <c r="F14" i="10"/>
  <c r="F57" i="10"/>
  <c r="F41" i="10"/>
  <c r="F49" i="10"/>
  <c r="F51" i="10"/>
  <c r="F13" i="10"/>
  <c r="F15" i="10"/>
  <c r="F69" i="10"/>
  <c r="F16" i="10"/>
  <c r="F74" i="10"/>
  <c r="F61" i="10"/>
  <c r="F37" i="10"/>
  <c r="F22" i="10"/>
  <c r="F25" i="10"/>
  <c r="F48" i="10"/>
  <c r="F11" i="10"/>
  <c r="F62" i="10"/>
  <c r="F76" i="10"/>
  <c r="F28" i="10"/>
  <c r="F43" i="10"/>
  <c r="F46" i="10"/>
  <c r="F86" i="10"/>
  <c r="F84" i="10"/>
  <c r="F12" i="10"/>
  <c r="F82" i="10"/>
  <c r="F83" i="10"/>
  <c r="F65" i="10"/>
  <c r="F68" i="10"/>
  <c r="F81" i="10"/>
  <c r="F33" i="10"/>
  <c r="F53" i="10"/>
  <c r="F29" i="10"/>
  <c r="F59" i="10"/>
  <c r="F66" i="10"/>
  <c r="F34" i="10"/>
  <c r="F64" i="10"/>
  <c r="F23" i="10"/>
  <c r="F17" i="10"/>
  <c r="F39" i="10"/>
  <c r="F55" i="10"/>
  <c r="F47" i="10"/>
  <c r="F18" i="10"/>
  <c r="E115" i="8" l="1"/>
  <c r="D125" i="8"/>
  <c r="D7" i="8" s="1"/>
  <c r="D87" i="8"/>
  <c r="D9" i="8" s="1"/>
  <c r="S50" i="10"/>
  <c r="E29" i="8"/>
  <c r="E10" i="8" s="1"/>
  <c r="N10" i="8" s="1"/>
  <c r="N87" i="8"/>
  <c r="Y46" i="1"/>
  <c r="Q48" i="1"/>
  <c r="R48" i="1" s="1"/>
  <c r="Q22" i="1"/>
  <c r="R22" i="1" s="1"/>
  <c r="Q90" i="1"/>
  <c r="R90" i="1" s="1"/>
  <c r="Q16" i="1"/>
  <c r="R16" i="1" s="1"/>
  <c r="Q96" i="1"/>
  <c r="R96" i="1" s="1"/>
  <c r="Q83" i="1"/>
  <c r="R83" i="1" s="1"/>
  <c r="Q70" i="1"/>
  <c r="R70" i="1" s="1"/>
  <c r="Q19" i="1"/>
  <c r="R19" i="1" s="1"/>
  <c r="Q85" i="1"/>
  <c r="R85" i="1" s="1"/>
  <c r="Q26" i="1"/>
  <c r="R26" i="1" s="1"/>
  <c r="Q38" i="1"/>
  <c r="R38" i="1" s="1"/>
  <c r="Q98" i="1"/>
  <c r="R98" i="1" s="1"/>
  <c r="Q91" i="1"/>
  <c r="R91" i="1" s="1"/>
  <c r="Q51" i="1"/>
  <c r="R51" i="1" s="1"/>
  <c r="Q13" i="1"/>
  <c r="R13" i="1" s="1"/>
  <c r="Q57" i="1"/>
  <c r="R57" i="1" s="1"/>
  <c r="Q55" i="1"/>
  <c r="R55" i="1" s="1"/>
  <c r="Q41" i="1"/>
  <c r="R41" i="1" s="1"/>
  <c r="Q33" i="1"/>
  <c r="R33" i="1" s="1"/>
  <c r="Q93" i="1"/>
  <c r="R93" i="1" s="1"/>
  <c r="Q18" i="1"/>
  <c r="R18" i="1" s="1"/>
  <c r="Q60" i="1"/>
  <c r="R60" i="1" s="1"/>
  <c r="Q53" i="1"/>
  <c r="R53" i="1" s="1"/>
  <c r="Q89" i="1"/>
  <c r="R89" i="1" s="1"/>
  <c r="Q10" i="1"/>
  <c r="Q86" i="1"/>
  <c r="R86" i="1" s="1"/>
  <c r="Q100" i="1"/>
  <c r="R100" i="1" s="1"/>
  <c r="Q88" i="1"/>
  <c r="R88" i="1" s="1"/>
  <c r="Q43" i="1"/>
  <c r="R43" i="1" s="1"/>
  <c r="Q27" i="1"/>
  <c r="R27" i="1" s="1"/>
  <c r="Q64" i="1"/>
  <c r="R64" i="1" s="1"/>
  <c r="Q73" i="1"/>
  <c r="R73" i="1" s="1"/>
  <c r="Q74" i="1"/>
  <c r="R74" i="1" s="1"/>
  <c r="Q31" i="1"/>
  <c r="R31" i="1" s="1"/>
  <c r="Q80" i="1"/>
  <c r="R80" i="1" s="1"/>
  <c r="Q87" i="1"/>
  <c r="R87" i="1" s="1"/>
  <c r="Q62" i="1"/>
  <c r="R62" i="1" s="1"/>
  <c r="Q32" i="1"/>
  <c r="R32" i="1" s="1"/>
  <c r="Q61" i="1"/>
  <c r="R61" i="1" s="1"/>
  <c r="Q78" i="1"/>
  <c r="R78" i="1" s="1"/>
  <c r="Q99" i="1"/>
  <c r="R99" i="1" s="1"/>
  <c r="Q25" i="1"/>
  <c r="R25" i="1" s="1"/>
  <c r="Q20" i="1"/>
  <c r="R20" i="1" s="1"/>
  <c r="Q42" i="1"/>
  <c r="R42" i="1" s="1"/>
  <c r="Q97" i="1"/>
  <c r="R97" i="1" s="1"/>
  <c r="Q17" i="1"/>
  <c r="R17" i="1" s="1"/>
  <c r="Q101" i="1"/>
  <c r="R101" i="1" s="1"/>
  <c r="Q92" i="1"/>
  <c r="R92" i="1" s="1"/>
  <c r="Q45" i="1"/>
  <c r="R45" i="1" s="1"/>
  <c r="Q44" i="1"/>
  <c r="R44" i="1" s="1"/>
  <c r="Q47" i="1"/>
  <c r="Q94" i="1"/>
  <c r="Q84" i="1"/>
  <c r="Q75" i="1"/>
  <c r="R75" i="1" s="1"/>
  <c r="Q39" i="1"/>
  <c r="R39" i="1" s="1"/>
  <c r="Q15" i="1"/>
  <c r="R15" i="1" s="1"/>
  <c r="Q21" i="1"/>
  <c r="R21" i="1" s="1"/>
  <c r="Q23" i="1"/>
  <c r="R23" i="1" s="1"/>
  <c r="Q59" i="1"/>
  <c r="R59" i="1" s="1"/>
  <c r="Q65" i="1"/>
  <c r="R65" i="1" s="1"/>
  <c r="Q68" i="1"/>
  <c r="R68" i="1" s="1"/>
  <c r="Q30" i="1"/>
  <c r="R30" i="1" s="1"/>
  <c r="Q95" i="1"/>
  <c r="R95" i="1" s="1"/>
  <c r="Q34" i="1"/>
  <c r="R34" i="1" s="1"/>
  <c r="Q28" i="1"/>
  <c r="R28" i="1" s="1"/>
  <c r="F47" i="1"/>
  <c r="F94" i="1"/>
  <c r="F84" i="1"/>
  <c r="F75" i="1"/>
  <c r="F39" i="1"/>
  <c r="F15" i="1"/>
  <c r="F21" i="1"/>
  <c r="F23" i="1"/>
  <c r="F59" i="1"/>
  <c r="F65" i="1"/>
  <c r="F68" i="1"/>
  <c r="F30" i="1"/>
  <c r="F95" i="1"/>
  <c r="F34" i="1"/>
  <c r="F28" i="1"/>
  <c r="F48" i="1"/>
  <c r="F22" i="1"/>
  <c r="F90" i="1"/>
  <c r="F16" i="1"/>
  <c r="F96" i="1"/>
  <c r="F83" i="1"/>
  <c r="F70" i="1"/>
  <c r="F19" i="1"/>
  <c r="F85" i="1"/>
  <c r="F88" i="1"/>
  <c r="F26" i="1"/>
  <c r="F38" i="1"/>
  <c r="F98" i="1"/>
  <c r="F91" i="1"/>
  <c r="F51" i="1"/>
  <c r="F13" i="1"/>
  <c r="F57" i="1"/>
  <c r="F55" i="1"/>
  <c r="F41" i="1"/>
  <c r="F33" i="1"/>
  <c r="F93" i="1"/>
  <c r="F18" i="1"/>
  <c r="F60" i="1"/>
  <c r="F53" i="1"/>
  <c r="F89" i="1"/>
  <c r="F10" i="1"/>
  <c r="F86" i="1"/>
  <c r="F100" i="1"/>
  <c r="F43" i="1"/>
  <c r="F27" i="1"/>
  <c r="F64" i="1"/>
  <c r="F73" i="1"/>
  <c r="F74" i="1"/>
  <c r="F31" i="1"/>
  <c r="F80" i="1"/>
  <c r="F87" i="1"/>
  <c r="F62" i="1"/>
  <c r="F32" i="1"/>
  <c r="F61" i="1"/>
  <c r="F78" i="1"/>
  <c r="F99" i="1"/>
  <c r="F25" i="1"/>
  <c r="F20" i="1"/>
  <c r="F42" i="1"/>
  <c r="F97" i="1"/>
  <c r="F17" i="1"/>
  <c r="F101" i="1"/>
  <c r="F92" i="1"/>
  <c r="F45" i="1"/>
  <c r="F44" i="1"/>
  <c r="K45" i="1"/>
  <c r="Y77" i="1"/>
  <c r="K92" i="1"/>
  <c r="Y76" i="1"/>
  <c r="K97" i="1"/>
  <c r="Y75" i="1"/>
  <c r="K99" i="1"/>
  <c r="Y74" i="1"/>
  <c r="K61" i="1"/>
  <c r="Y73" i="1"/>
  <c r="K62" i="1"/>
  <c r="Y72" i="1"/>
  <c r="K87" i="1"/>
  <c r="Y71" i="1"/>
  <c r="K31" i="1"/>
  <c r="E13" i="8" l="1"/>
  <c r="D115" i="8"/>
  <c r="D13" i="8" s="1"/>
  <c r="E87" i="8"/>
  <c r="E135" i="8"/>
  <c r="E18" i="8" s="1"/>
  <c r="N18" i="8" s="1"/>
  <c r="D105" i="8"/>
  <c r="D12" i="8" s="1"/>
  <c r="E125" i="8"/>
  <c r="E7" i="8" s="1"/>
  <c r="N7" i="8" s="1"/>
  <c r="D145" i="8"/>
  <c r="D8" i="8" s="1"/>
  <c r="E105" i="8"/>
  <c r="E12" i="8" s="1"/>
  <c r="R10" i="1"/>
  <c r="Q103" i="1"/>
  <c r="N13" i="8" l="1"/>
  <c r="E9" i="8"/>
  <c r="N9" i="8" s="1"/>
  <c r="E145" i="8"/>
  <c r="E8" i="8" s="1"/>
  <c r="N8" i="8" s="1"/>
  <c r="S81" i="3" l="1"/>
  <c r="S19" i="3"/>
  <c r="S26" i="3"/>
  <c r="S98" i="3"/>
  <c r="S87" i="3"/>
  <c r="R81" i="3"/>
  <c r="R19" i="3"/>
  <c r="R26" i="3"/>
  <c r="R98" i="3"/>
  <c r="R87" i="3"/>
  <c r="S122" i="3"/>
  <c r="R51" i="3"/>
  <c r="R122" i="3"/>
  <c r="R48" i="3"/>
  <c r="R31" i="3"/>
  <c r="R121" i="3"/>
  <c r="S86" i="3"/>
  <c r="R86" i="3"/>
  <c r="S76" i="3"/>
  <c r="R76" i="3"/>
  <c r="S82" i="3"/>
  <c r="R82" i="3"/>
  <c r="S61" i="3"/>
  <c r="R61" i="3"/>
  <c r="S7" i="3"/>
  <c r="R7" i="3"/>
  <c r="S33" i="3"/>
  <c r="R33" i="3"/>
  <c r="S39" i="3"/>
  <c r="R39" i="3"/>
  <c r="R62" i="3"/>
  <c r="R8" i="3" l="1"/>
  <c r="S121" i="3"/>
  <c r="S8" i="3"/>
  <c r="S51" i="3"/>
  <c r="S48" i="3"/>
  <c r="S31" i="3"/>
  <c r="S11" i="3"/>
  <c r="R11" i="3"/>
  <c r="S62" i="3" l="1"/>
  <c r="B21" i="19"/>
  <c r="C21" i="19"/>
  <c r="D21" i="19"/>
  <c r="E21" i="19"/>
  <c r="F21" i="19"/>
  <c r="G21" i="19"/>
  <c r="X61" i="3" l="1"/>
  <c r="H105" i="8" l="1"/>
  <c r="H12" i="8" s="1"/>
  <c r="AI50" i="12" l="1"/>
  <c r="AI49" i="12"/>
  <c r="AI48" i="12"/>
  <c r="AI47" i="12"/>
  <c r="AI46" i="12"/>
  <c r="AI45" i="12"/>
  <c r="AI43" i="12"/>
  <c r="X13" i="12"/>
  <c r="K13" i="12"/>
  <c r="X69" i="12"/>
  <c r="K69" i="12"/>
  <c r="X29" i="12"/>
  <c r="K29" i="12"/>
  <c r="X54" i="12"/>
  <c r="K54" i="12"/>
  <c r="X62" i="12"/>
  <c r="K62" i="12"/>
  <c r="X16" i="12"/>
  <c r="K16" i="12"/>
  <c r="X57" i="12"/>
  <c r="K57" i="12"/>
  <c r="X45" i="12"/>
  <c r="K45" i="12"/>
  <c r="X36" i="12"/>
  <c r="K36" i="12"/>
  <c r="X79" i="12"/>
  <c r="K79" i="12"/>
  <c r="X75" i="12"/>
  <c r="K75" i="12"/>
  <c r="X47" i="12"/>
  <c r="K47" i="12"/>
  <c r="X58" i="12"/>
  <c r="K58" i="12"/>
  <c r="X39" i="12"/>
  <c r="K39" i="12"/>
  <c r="X52" i="12"/>
  <c r="K52" i="12"/>
  <c r="X77" i="12"/>
  <c r="K77" i="12"/>
  <c r="X78" i="12"/>
  <c r="K78" i="12"/>
  <c r="X67" i="12"/>
  <c r="K67" i="12"/>
  <c r="X59" i="12"/>
  <c r="K59" i="12"/>
  <c r="K30" i="12"/>
  <c r="X24" i="12"/>
  <c r="K24" i="12"/>
  <c r="X21" i="12"/>
  <c r="K21" i="12"/>
  <c r="X44" i="12"/>
  <c r="K44" i="12"/>
  <c r="X12" i="12"/>
  <c r="K12" i="12"/>
  <c r="X15" i="12"/>
  <c r="K15" i="12"/>
  <c r="X66" i="12"/>
  <c r="K66" i="12"/>
  <c r="X74" i="12"/>
  <c r="K74" i="12"/>
  <c r="X18" i="12"/>
  <c r="K18" i="12"/>
  <c r="K83" i="12" l="1"/>
  <c r="X30" i="12"/>
  <c r="V83" i="12"/>
  <c r="J83" i="12"/>
  <c r="H83" i="12" s="1"/>
  <c r="Y96" i="11"/>
  <c r="K96" i="11"/>
  <c r="K104" i="11" s="1"/>
  <c r="W83" i="12" l="1"/>
  <c r="X83" i="12"/>
  <c r="Z96" i="11"/>
  <c r="Z104" i="11" s="1"/>
  <c r="Y104" i="11"/>
  <c r="F105" i="8"/>
  <c r="F12" i="8" s="1"/>
  <c r="N12" i="8" s="1"/>
  <c r="I104" i="11"/>
  <c r="E77" i="8" l="1"/>
  <c r="F77" i="8"/>
  <c r="G77" i="8"/>
  <c r="H77" i="8"/>
  <c r="I77" i="8"/>
  <c r="J77" i="8"/>
  <c r="K77" i="8"/>
  <c r="L77" i="8"/>
  <c r="M77" i="8"/>
  <c r="M5" i="8" s="1"/>
  <c r="E37" i="8"/>
  <c r="E6" i="8" s="1"/>
  <c r="F37" i="8"/>
  <c r="F6" i="8" s="1"/>
  <c r="G37" i="8"/>
  <c r="G6" i="8" s="1"/>
  <c r="H37" i="8"/>
  <c r="H6" i="8" s="1"/>
  <c r="I37" i="8"/>
  <c r="I6" i="8" s="1"/>
  <c r="J37" i="8"/>
  <c r="J6" i="8" s="1"/>
  <c r="K37" i="8"/>
  <c r="K6" i="8" s="1"/>
  <c r="L37" i="8"/>
  <c r="L6" i="8" s="1"/>
  <c r="M37" i="8"/>
  <c r="M6" i="8" s="1"/>
  <c r="E45" i="8"/>
  <c r="E4" i="8" s="1"/>
  <c r="F45" i="8"/>
  <c r="F4" i="8" s="1"/>
  <c r="G45" i="8"/>
  <c r="G4" i="8" s="1"/>
  <c r="H45" i="8"/>
  <c r="H4" i="8" s="1"/>
  <c r="I45" i="8"/>
  <c r="I4" i="8" s="1"/>
  <c r="J45" i="8"/>
  <c r="J4" i="8" s="1"/>
  <c r="K45" i="8"/>
  <c r="K4" i="8" s="1"/>
  <c r="L45" i="8"/>
  <c r="L4" i="8" s="1"/>
  <c r="M45" i="8"/>
  <c r="M4" i="8" s="1"/>
  <c r="E53" i="8"/>
  <c r="E17" i="8" s="1"/>
  <c r="F53" i="8"/>
  <c r="F17" i="8" s="1"/>
  <c r="G53" i="8"/>
  <c r="H53" i="8"/>
  <c r="H17" i="8" s="1"/>
  <c r="I53" i="8"/>
  <c r="I17" i="8" s="1"/>
  <c r="J53" i="8"/>
  <c r="J17" i="8" s="1"/>
  <c r="K53" i="8"/>
  <c r="K17" i="8" s="1"/>
  <c r="L53" i="8"/>
  <c r="L17" i="8" s="1"/>
  <c r="M53" i="8"/>
  <c r="M17" i="8" s="1"/>
  <c r="E61" i="8"/>
  <c r="F61" i="8"/>
  <c r="F11" i="8" s="1"/>
  <c r="G61" i="8"/>
  <c r="H61" i="8"/>
  <c r="H11" i="8" s="1"/>
  <c r="I61" i="8"/>
  <c r="J61" i="8"/>
  <c r="J11" i="8" s="1"/>
  <c r="K61" i="8"/>
  <c r="L61" i="8"/>
  <c r="L11" i="8" s="1"/>
  <c r="M61" i="8"/>
  <c r="M11" i="8" s="1"/>
  <c r="E69" i="8"/>
  <c r="E14" i="8" s="1"/>
  <c r="F69" i="8"/>
  <c r="F14" i="8" s="1"/>
  <c r="G69" i="8"/>
  <c r="G14" i="8" s="1"/>
  <c r="H69" i="8"/>
  <c r="H14" i="8" s="1"/>
  <c r="I69" i="8"/>
  <c r="I14" i="8" s="1"/>
  <c r="J69" i="8"/>
  <c r="J14" i="8" s="1"/>
  <c r="K69" i="8"/>
  <c r="K14" i="8" s="1"/>
  <c r="L69" i="8"/>
  <c r="L14" i="8" s="1"/>
  <c r="M69" i="8"/>
  <c r="M14" i="8" s="1"/>
  <c r="R84" i="10"/>
  <c r="S84" i="10" s="1"/>
  <c r="K84" i="10"/>
  <c r="R16" i="10"/>
  <c r="S16" i="10" s="1"/>
  <c r="K16" i="10"/>
  <c r="R61" i="10"/>
  <c r="S61" i="10" s="1"/>
  <c r="K61" i="10"/>
  <c r="R37" i="10"/>
  <c r="S37" i="10" s="1"/>
  <c r="K37" i="10"/>
  <c r="R47" i="10"/>
  <c r="S47" i="10" s="1"/>
  <c r="K47" i="10"/>
  <c r="R82" i="10"/>
  <c r="S82" i="10" s="1"/>
  <c r="K82" i="10"/>
  <c r="R17" i="10"/>
  <c r="S17" i="10" s="1"/>
  <c r="K17" i="10"/>
  <c r="R66" i="10"/>
  <c r="S66" i="10" s="1"/>
  <c r="K66" i="10"/>
  <c r="R12" i="10"/>
  <c r="S12" i="10" s="1"/>
  <c r="K12" i="10"/>
  <c r="R43" i="10"/>
  <c r="S43" i="10" s="1"/>
  <c r="K43" i="10"/>
  <c r="R23" i="10"/>
  <c r="S23" i="10" s="1"/>
  <c r="K23" i="10"/>
  <c r="R59" i="10"/>
  <c r="S59" i="10" s="1"/>
  <c r="K59" i="10"/>
  <c r="R29" i="10"/>
  <c r="S29" i="10" s="1"/>
  <c r="K29" i="10"/>
  <c r="R86" i="10"/>
  <c r="S86" i="10" s="1"/>
  <c r="K86" i="10"/>
  <c r="R51" i="10"/>
  <c r="S51" i="10" s="1"/>
  <c r="K51" i="10"/>
  <c r="R81" i="10"/>
  <c r="S81" i="10" s="1"/>
  <c r="K81" i="10"/>
  <c r="R11" i="10"/>
  <c r="S11" i="10" s="1"/>
  <c r="K11" i="10"/>
  <c r="R18" i="10"/>
  <c r="S18" i="10" s="1"/>
  <c r="K18" i="10"/>
  <c r="R19" i="10"/>
  <c r="S19" i="10" s="1"/>
  <c r="K19" i="10"/>
  <c r="R65" i="10"/>
  <c r="S65" i="10" s="1"/>
  <c r="K65" i="10"/>
  <c r="R55" i="10"/>
  <c r="S55" i="10" s="1"/>
  <c r="K55" i="10"/>
  <c r="R33" i="10"/>
  <c r="S33" i="10" s="1"/>
  <c r="K33" i="10"/>
  <c r="R83" i="10"/>
  <c r="S83" i="10" s="1"/>
  <c r="K83" i="10"/>
  <c r="R68" i="10"/>
  <c r="S68" i="10" s="1"/>
  <c r="K68" i="10"/>
  <c r="R57" i="10"/>
  <c r="S57" i="10" s="1"/>
  <c r="K57" i="10"/>
  <c r="R69" i="10"/>
  <c r="S69" i="10" s="1"/>
  <c r="K69" i="10"/>
  <c r="R40" i="10"/>
  <c r="S40" i="10" s="1"/>
  <c r="K40" i="10"/>
  <c r="R25" i="10"/>
  <c r="S25" i="10" s="1"/>
  <c r="K25" i="10"/>
  <c r="R64" i="10"/>
  <c r="S64" i="10" s="1"/>
  <c r="K64" i="10"/>
  <c r="R46" i="10"/>
  <c r="S46" i="10" s="1"/>
  <c r="K46" i="10"/>
  <c r="R53" i="10"/>
  <c r="S53" i="10" s="1"/>
  <c r="K53" i="10"/>
  <c r="R48" i="10"/>
  <c r="S48" i="10" s="1"/>
  <c r="K48" i="10"/>
  <c r="R49" i="10"/>
  <c r="S49" i="10" s="1"/>
  <c r="K49" i="10"/>
  <c r="R28" i="10"/>
  <c r="S28" i="10" s="1"/>
  <c r="K28" i="10"/>
  <c r="R14" i="10"/>
  <c r="K14" i="10"/>
  <c r="R62" i="10"/>
  <c r="S62" i="10" s="1"/>
  <c r="K62" i="10"/>
  <c r="R34" i="10"/>
  <c r="S34" i="10" s="1"/>
  <c r="K34" i="10"/>
  <c r="R74" i="10"/>
  <c r="S74" i="10" s="1"/>
  <c r="K74" i="10"/>
  <c r="R76" i="10"/>
  <c r="S76" i="10" s="1"/>
  <c r="K76" i="10"/>
  <c r="R41" i="10"/>
  <c r="S41" i="10" s="1"/>
  <c r="K41" i="10"/>
  <c r="R39" i="10"/>
  <c r="S39" i="10" s="1"/>
  <c r="K39" i="10"/>
  <c r="R22" i="10"/>
  <c r="S22" i="10" s="1"/>
  <c r="K22" i="10"/>
  <c r="R38" i="10"/>
  <c r="S38" i="10" s="1"/>
  <c r="K38" i="10"/>
  <c r="R15" i="10"/>
  <c r="S15" i="10" s="1"/>
  <c r="K15" i="10"/>
  <c r="R13" i="10"/>
  <c r="K13" i="10"/>
  <c r="L5" i="8" l="1"/>
  <c r="K11" i="8"/>
  <c r="K5" i="8"/>
  <c r="J5" i="8"/>
  <c r="I11" i="8"/>
  <c r="I5" i="8"/>
  <c r="H5" i="8"/>
  <c r="G17" i="8"/>
  <c r="G11" i="8"/>
  <c r="G5" i="8"/>
  <c r="F5" i="8"/>
  <c r="E11" i="8"/>
  <c r="E5" i="8"/>
  <c r="K99" i="10"/>
  <c r="I99" i="10" s="1"/>
  <c r="S14" i="10"/>
  <c r="R99" i="10"/>
  <c r="D45" i="8"/>
  <c r="D4" i="8" s="1"/>
  <c r="N4" i="8" s="1"/>
  <c r="D53" i="8"/>
  <c r="D17" i="8" s="1"/>
  <c r="N17" i="8" s="1"/>
  <c r="D69" i="8"/>
  <c r="D14" i="8" s="1"/>
  <c r="N14" i="8" s="1"/>
  <c r="D37" i="8"/>
  <c r="D6" i="8" s="1"/>
  <c r="N6" i="8" s="1"/>
  <c r="D61" i="8"/>
  <c r="D11" i="8" s="1"/>
  <c r="N11" i="8" s="1"/>
  <c r="D77" i="8"/>
  <c r="D5" i="8" s="1"/>
  <c r="S13" i="10"/>
  <c r="N5" i="8" l="1"/>
  <c r="S99" i="10"/>
  <c r="N61" i="8" l="1"/>
  <c r="N53" i="8"/>
  <c r="N77" i="8"/>
  <c r="N69" i="8"/>
  <c r="N45" i="8"/>
  <c r="N37" i="8"/>
  <c r="N29" i="8"/>
  <c r="Q69" i="9"/>
  <c r="R69" i="9" s="1"/>
  <c r="Q74" i="9"/>
  <c r="R74" i="9" s="1"/>
  <c r="Q13" i="9"/>
  <c r="R13" i="9" s="1"/>
  <c r="Q25" i="9"/>
  <c r="R25" i="9" s="1"/>
  <c r="Q14" i="9"/>
  <c r="R14" i="9" s="1"/>
  <c r="Q40" i="9"/>
  <c r="R40" i="9" s="1"/>
  <c r="Q27" i="9"/>
  <c r="R27" i="9" s="1"/>
  <c r="Q55" i="9"/>
  <c r="R55" i="9" s="1"/>
  <c r="Q31" i="9"/>
  <c r="R31" i="9" s="1"/>
  <c r="Q58" i="9"/>
  <c r="R58" i="9" s="1"/>
  <c r="Q45" i="9"/>
  <c r="R45" i="9" s="1"/>
  <c r="Q62" i="9"/>
  <c r="R62" i="9" s="1"/>
  <c r="Q30" i="9"/>
  <c r="R30" i="9" s="1"/>
  <c r="Q15" i="9"/>
  <c r="R15" i="9" s="1"/>
  <c r="Q70" i="9"/>
  <c r="R70" i="9" s="1"/>
  <c r="Q71" i="9"/>
  <c r="R71" i="9" s="1"/>
  <c r="Q21" i="9"/>
  <c r="R21" i="9" s="1"/>
  <c r="Q32" i="9"/>
  <c r="R32" i="9" s="1"/>
  <c r="Q35" i="9"/>
  <c r="R35" i="9" s="1"/>
  <c r="Q17" i="9"/>
  <c r="R17" i="9" s="1"/>
  <c r="Q51" i="9"/>
  <c r="R51" i="9" s="1"/>
  <c r="Q11" i="9"/>
  <c r="R11" i="9" s="1"/>
  <c r="Q86" i="9"/>
  <c r="R86" i="9" s="1"/>
  <c r="Q56" i="9"/>
  <c r="R56" i="9" s="1"/>
  <c r="Q16" i="9"/>
  <c r="R16" i="9" s="1"/>
  <c r="Q19" i="9"/>
  <c r="R19" i="9" s="1"/>
  <c r="Q60" i="9"/>
  <c r="R60" i="9" s="1"/>
  <c r="Q42" i="9"/>
  <c r="R42" i="9" s="1"/>
  <c r="Q72" i="9"/>
  <c r="R72" i="9" s="1"/>
  <c r="Q26" i="9"/>
  <c r="R26" i="9" s="1"/>
  <c r="Q64" i="9"/>
  <c r="R64" i="9" s="1"/>
  <c r="Q33" i="9"/>
  <c r="R33" i="9" s="1"/>
  <c r="Q44" i="9"/>
  <c r="R44" i="9" s="1"/>
  <c r="Q37" i="9"/>
  <c r="R37" i="9" s="1"/>
  <c r="Q68" i="9"/>
  <c r="R68" i="9" s="1"/>
  <c r="Q94" i="9"/>
  <c r="R94" i="9" s="1"/>
  <c r="Q96" i="9"/>
  <c r="R96" i="9" s="1"/>
  <c r="Q65" i="9"/>
  <c r="R65" i="9" s="1"/>
  <c r="Q66" i="9"/>
  <c r="R66" i="9" s="1"/>
  <c r="Q12" i="9"/>
  <c r="Q67" i="9"/>
  <c r="R67" i="9" s="1"/>
  <c r="Q85" i="9"/>
  <c r="R85" i="9" s="1"/>
  <c r="Q52" i="9"/>
  <c r="R52" i="9" s="1"/>
  <c r="Q81" i="9"/>
  <c r="R81" i="9" s="1"/>
  <c r="Q61" i="9"/>
  <c r="R61" i="9" s="1"/>
  <c r="Q10" i="9"/>
  <c r="R10" i="9" s="1"/>
  <c r="Q83" i="9"/>
  <c r="R83" i="9" s="1"/>
  <c r="Q23" i="9"/>
  <c r="R23" i="9" s="1"/>
  <c r="Q47" i="9"/>
  <c r="R47" i="9" s="1"/>
  <c r="Q36" i="9"/>
  <c r="R36" i="9" s="1"/>
  <c r="Q53" i="9"/>
  <c r="R53" i="9" s="1"/>
  <c r="R12" i="9" l="1"/>
  <c r="R98" i="9" s="1"/>
  <c r="Q98" i="9"/>
  <c r="K69" i="9"/>
  <c r="K74" i="9"/>
  <c r="K13" i="9"/>
  <c r="K25" i="9"/>
  <c r="K14" i="9"/>
  <c r="K40" i="9"/>
  <c r="K27" i="9"/>
  <c r="K55" i="9"/>
  <c r="K31" i="9"/>
  <c r="K58" i="9"/>
  <c r="K45" i="9"/>
  <c r="K62" i="9"/>
  <c r="K30" i="9"/>
  <c r="K15" i="9"/>
  <c r="K70" i="9"/>
  <c r="K71" i="9"/>
  <c r="K21" i="9"/>
  <c r="K32" i="9"/>
  <c r="K35" i="9"/>
  <c r="K17" i="9"/>
  <c r="K51" i="9"/>
  <c r="K11" i="9"/>
  <c r="K86" i="9"/>
  <c r="K56" i="9"/>
  <c r="K16" i="9"/>
  <c r="K19" i="9"/>
  <c r="K60" i="9"/>
  <c r="K42" i="9"/>
  <c r="K72" i="9"/>
  <c r="K26" i="9"/>
  <c r="K64" i="9"/>
  <c r="K33" i="9"/>
  <c r="K44" i="9"/>
  <c r="K37" i="9"/>
  <c r="K68" i="9"/>
  <c r="K94" i="9"/>
  <c r="K96" i="9"/>
  <c r="K65" i="9"/>
  <c r="K66" i="9"/>
  <c r="K12" i="9"/>
  <c r="K67" i="9"/>
  <c r="K85" i="9"/>
  <c r="K52" i="9"/>
  <c r="K81" i="9"/>
  <c r="K61" i="9"/>
  <c r="K10" i="9"/>
  <c r="K83" i="9"/>
  <c r="K23" i="9"/>
  <c r="K47" i="9"/>
  <c r="K36" i="9"/>
  <c r="K53" i="9"/>
  <c r="K98" i="9" l="1"/>
  <c r="I98" i="9" s="1"/>
  <c r="L105" i="1" l="1"/>
  <c r="K93" i="1"/>
  <c r="K89" i="1"/>
  <c r="K85" i="1"/>
  <c r="K88" i="1"/>
  <c r="K21" i="1"/>
  <c r="K70" i="1"/>
  <c r="K90" i="1"/>
  <c r="K68" i="1"/>
  <c r="K32" i="1"/>
  <c r="K74" i="1"/>
  <c r="K27" i="1"/>
  <c r="K39" i="1"/>
  <c r="K101" i="1"/>
  <c r="K20" i="1"/>
  <c r="K17" i="1"/>
  <c r="K23" i="1"/>
  <c r="K91" i="1"/>
  <c r="K94" i="1"/>
  <c r="K57" i="1"/>
  <c r="K44" i="1"/>
  <c r="K59" i="1"/>
  <c r="K48" i="1"/>
  <c r="K83" i="1"/>
  <c r="K100" i="1"/>
  <c r="K51" i="1"/>
  <c r="K34" i="1"/>
  <c r="K55" i="1"/>
  <c r="K18" i="1"/>
  <c r="K13" i="1"/>
  <c r="K25" i="1"/>
  <c r="K60" i="1"/>
  <c r="K41" i="1"/>
  <c r="K10" i="1"/>
  <c r="K64" i="1"/>
  <c r="K33" i="1"/>
  <c r="K65" i="1"/>
  <c r="K26" i="1"/>
  <c r="K80" i="1"/>
  <c r="K30" i="1"/>
  <c r="K96" i="1"/>
  <c r="K84" i="1"/>
  <c r="K75" i="1"/>
  <c r="K38" i="1"/>
  <c r="K95" i="1"/>
  <c r="K86" i="1"/>
  <c r="K22" i="1"/>
  <c r="K43" i="1"/>
  <c r="K78" i="1"/>
  <c r="K28" i="1"/>
  <c r="K19" i="1"/>
  <c r="K42" i="1"/>
  <c r="K53" i="1"/>
  <c r="K98" i="1"/>
  <c r="K73" i="1"/>
  <c r="K15" i="1"/>
  <c r="K47" i="1"/>
  <c r="Y62" i="1"/>
  <c r="Y17" i="1"/>
  <c r="Y49" i="1"/>
  <c r="Y28" i="1"/>
  <c r="Y58" i="1"/>
  <c r="Y18" i="1"/>
  <c r="Y66" i="1"/>
  <c r="Y23" i="1"/>
  <c r="Y12" i="1"/>
  <c r="Y39" i="1"/>
  <c r="Y35" i="1"/>
  <c r="L103" i="1"/>
  <c r="L106" i="1" s="1"/>
  <c r="Y41" i="1"/>
  <c r="R84" i="1" s="1"/>
  <c r="Y68" i="1"/>
  <c r="Y67" i="1"/>
  <c r="Y10" i="1"/>
  <c r="Y43" i="1"/>
  <c r="Y55" i="1"/>
  <c r="Y53" i="1"/>
  <c r="Y64" i="1"/>
  <c r="Y70" i="1"/>
  <c r="Y69" i="1"/>
  <c r="Y40" i="1"/>
  <c r="Y34" i="1"/>
  <c r="Y20" i="1"/>
  <c r="Y48" i="1"/>
  <c r="Y16" i="1"/>
  <c r="Y36" i="1"/>
  <c r="Y19" i="1"/>
  <c r="Y42" i="1"/>
  <c r="Y32" i="1"/>
  <c r="Y27" i="1"/>
  <c r="Y51" i="1"/>
  <c r="Y22" i="1"/>
  <c r="Y11" i="1"/>
  <c r="Y29" i="1"/>
  <c r="Y45" i="1"/>
  <c r="Y25" i="1"/>
  <c r="Y65" i="1"/>
  <c r="Y21" i="1"/>
  <c r="Y26" i="1"/>
  <c r="Y60" i="1"/>
  <c r="Y30" i="1"/>
  <c r="Y13" i="1"/>
  <c r="Y37" i="1"/>
  <c r="Y52" i="1"/>
  <c r="Y50" i="1"/>
  <c r="K103" i="1" l="1"/>
  <c r="I103" i="1" s="1"/>
  <c r="R94" i="1"/>
  <c r="R47" i="1"/>
  <c r="R103" i="1" s="1"/>
  <c r="Y103" i="1"/>
</calcChain>
</file>

<file path=xl/sharedStrings.xml><?xml version="1.0" encoding="utf-8"?>
<sst xmlns="http://schemas.openxmlformats.org/spreadsheetml/2006/main" count="9884" uniqueCount="1197">
  <si>
    <t>F</t>
  </si>
  <si>
    <t>R</t>
  </si>
  <si>
    <t>L</t>
  </si>
  <si>
    <t>O</t>
  </si>
  <si>
    <t>T</t>
  </si>
  <si>
    <t>W</t>
  </si>
  <si>
    <t>C</t>
  </si>
  <si>
    <t>H</t>
  </si>
  <si>
    <t>P</t>
  </si>
  <si>
    <t>U</t>
  </si>
  <si>
    <t>K</t>
  </si>
  <si>
    <t>I</t>
  </si>
  <si>
    <t>N</t>
  </si>
  <si>
    <t>B</t>
  </si>
  <si>
    <t>A</t>
  </si>
  <si>
    <t>D</t>
  </si>
  <si>
    <t>S</t>
  </si>
  <si>
    <t>E</t>
  </si>
  <si>
    <t>No</t>
  </si>
  <si>
    <t>ENTRANTS</t>
  </si>
  <si>
    <t>CITY/TOWN</t>
  </si>
  <si>
    <t>COUNTY</t>
  </si>
  <si>
    <t>Z/PEG</t>
  </si>
  <si>
    <t>lb-oz-dm</t>
  </si>
  <si>
    <t>kgms</t>
  </si>
  <si>
    <t>PTS</t>
  </si>
  <si>
    <t>CASH</t>
  </si>
  <si>
    <t>G</t>
  </si>
  <si>
    <t>Y</t>
  </si>
  <si>
    <t>Hampshire</t>
  </si>
  <si>
    <t>B55</t>
  </si>
  <si>
    <t>Weymouth</t>
  </si>
  <si>
    <t>Dorset</t>
  </si>
  <si>
    <t>A02</t>
  </si>
  <si>
    <t>Dorchester</t>
  </si>
  <si>
    <t>B41</t>
  </si>
  <si>
    <t>Netley</t>
  </si>
  <si>
    <t>Somerset</t>
  </si>
  <si>
    <t>B52</t>
  </si>
  <si>
    <t>Southampton</t>
  </si>
  <si>
    <t>A24</t>
  </si>
  <si>
    <t>Eastleigh</t>
  </si>
  <si>
    <t>B53</t>
  </si>
  <si>
    <t>Havant</t>
  </si>
  <si>
    <t>Poole</t>
  </si>
  <si>
    <t>B37</t>
  </si>
  <si>
    <t>B49</t>
  </si>
  <si>
    <t>Cardiff</t>
  </si>
  <si>
    <t>Wales</t>
  </si>
  <si>
    <t>Portsmouth</t>
  </si>
  <si>
    <t>A22</t>
  </si>
  <si>
    <t>B54</t>
  </si>
  <si>
    <t>A14</t>
  </si>
  <si>
    <t>Fareham</t>
  </si>
  <si>
    <t>Waterlooville</t>
  </si>
  <si>
    <t>A12</t>
  </si>
  <si>
    <t>A08</t>
  </si>
  <si>
    <t>A06</t>
  </si>
  <si>
    <t>B45</t>
  </si>
  <si>
    <t>A07</t>
  </si>
  <si>
    <t>B47</t>
  </si>
  <si>
    <t>B36</t>
  </si>
  <si>
    <t>A09</t>
  </si>
  <si>
    <t>A13</t>
  </si>
  <si>
    <t>B38</t>
  </si>
  <si>
    <t>B44</t>
  </si>
  <si>
    <t>TOTALS</t>
  </si>
  <si>
    <t>ROUND 1</t>
  </si>
  <si>
    <t>Weston Shore</t>
  </si>
  <si>
    <t>1-10-0</t>
  </si>
  <si>
    <t>Taunton</t>
  </si>
  <si>
    <t>1-7-8</t>
  </si>
  <si>
    <t>1-3-0</t>
  </si>
  <si>
    <t>1-2-8</t>
  </si>
  <si>
    <t>1-2-0</t>
  </si>
  <si>
    <t>0-2-0</t>
  </si>
  <si>
    <t>0-1-0</t>
  </si>
  <si>
    <t>Aldershot</t>
  </si>
  <si>
    <t>0</t>
  </si>
  <si>
    <t>1-8-0</t>
  </si>
  <si>
    <t>0-9-0</t>
  </si>
  <si>
    <t>Stevens Paul</t>
  </si>
  <si>
    <t>1-7-0</t>
  </si>
  <si>
    <t>1-1-8</t>
  </si>
  <si>
    <t>C89</t>
  </si>
  <si>
    <t>0-15-8</t>
  </si>
  <si>
    <t>0-15-0</t>
  </si>
  <si>
    <t>0-14-0</t>
  </si>
  <si>
    <t>0-13-0</t>
  </si>
  <si>
    <t>0-8-8</t>
  </si>
  <si>
    <t>C75</t>
  </si>
  <si>
    <t>A20</t>
  </si>
  <si>
    <t>C74</t>
  </si>
  <si>
    <t>C72</t>
  </si>
  <si>
    <t>B35</t>
  </si>
  <si>
    <t>A17</t>
  </si>
  <si>
    <t>B56</t>
  </si>
  <si>
    <t>B40</t>
  </si>
  <si>
    <t>A21</t>
  </si>
  <si>
    <t>C85</t>
  </si>
  <si>
    <t>A10</t>
  </si>
  <si>
    <t>A11</t>
  </si>
  <si>
    <t>B50</t>
  </si>
  <si>
    <t>C71</t>
  </si>
  <si>
    <t>C80</t>
  </si>
  <si>
    <t>1</t>
  </si>
  <si>
    <t>2</t>
  </si>
  <si>
    <t>18</t>
  </si>
  <si>
    <t>19</t>
  </si>
  <si>
    <t>23.5</t>
  </si>
  <si>
    <t>26</t>
  </si>
  <si>
    <t>18.5</t>
  </si>
  <si>
    <t>9</t>
  </si>
  <si>
    <t>24</t>
  </si>
  <si>
    <t>15</t>
  </si>
  <si>
    <t>8.5</t>
  </si>
  <si>
    <t>13</t>
  </si>
  <si>
    <t>23</t>
  </si>
  <si>
    <t>15.5</t>
  </si>
  <si>
    <t>17.5</t>
  </si>
  <si>
    <t>14</t>
  </si>
  <si>
    <t>PENN POINTS</t>
  </si>
  <si>
    <t>Zone</t>
  </si>
  <si>
    <t>Weight</t>
  </si>
  <si>
    <t>HF</t>
  </si>
  <si>
    <t>Darren Cramer</t>
  </si>
  <si>
    <t xml:space="preserve">Weymouth </t>
  </si>
  <si>
    <t>Worthing</t>
  </si>
  <si>
    <t>Sussex</t>
  </si>
  <si>
    <t>Name</t>
  </si>
  <si>
    <t>Mike brown</t>
  </si>
  <si>
    <t>Ian Dancey</t>
  </si>
  <si>
    <t>Lee Gatrell</t>
  </si>
  <si>
    <t>Mick Goodger</t>
  </si>
  <si>
    <t>Ally Harvey</t>
  </si>
  <si>
    <t>Nick Hayter</t>
  </si>
  <si>
    <t>Mike Johnson</t>
  </si>
  <si>
    <t>Tony Methven</t>
  </si>
  <si>
    <t>Steve Ruff</t>
  </si>
  <si>
    <t>Mark Wareham</t>
  </si>
  <si>
    <t>Calum Roulland</t>
  </si>
  <si>
    <t>Mike Taylor</t>
  </si>
  <si>
    <t>Mike Delaney</t>
  </si>
  <si>
    <t>Members</t>
  </si>
  <si>
    <t>Pairs</t>
  </si>
  <si>
    <t>5-Man</t>
  </si>
  <si>
    <t>Mike Brown</t>
  </si>
  <si>
    <t>Peter Cracknell</t>
  </si>
  <si>
    <t>Mike Groves</t>
  </si>
  <si>
    <t>Dale Brenton</t>
  </si>
  <si>
    <t>INDIVIDUAL CHAMPIONSHIP</t>
  </si>
  <si>
    <t>r1</t>
  </si>
  <si>
    <t>r3</t>
  </si>
  <si>
    <t>r4</t>
  </si>
  <si>
    <t>r5</t>
  </si>
  <si>
    <t>r6</t>
  </si>
  <si>
    <t>r7</t>
  </si>
  <si>
    <t>r8</t>
  </si>
  <si>
    <t>r9</t>
  </si>
  <si>
    <t>r10</t>
  </si>
  <si>
    <t>r11</t>
  </si>
  <si>
    <t>r12</t>
  </si>
  <si>
    <t>Bristol</t>
  </si>
  <si>
    <t>M</t>
  </si>
  <si>
    <t>ROUND 2</t>
  </si>
  <si>
    <t>ROUND 3</t>
  </si>
  <si>
    <t>QUARTER-FINAL</t>
  </si>
  <si>
    <t>SEMI-FINAL</t>
  </si>
  <si>
    <t>FINAL</t>
  </si>
  <si>
    <t>Dec</t>
  </si>
  <si>
    <t>Bass</t>
  </si>
  <si>
    <t>Flounder</t>
  </si>
  <si>
    <t>Thornback</t>
  </si>
  <si>
    <t>Pout</t>
  </si>
  <si>
    <t>Rockling</t>
  </si>
  <si>
    <t>Whiting</t>
  </si>
  <si>
    <t>Plaice</t>
  </si>
  <si>
    <t>Chris Grant</t>
  </si>
  <si>
    <t>J</t>
  </si>
  <si>
    <t>R3</t>
  </si>
  <si>
    <t>R4</t>
  </si>
  <si>
    <t>R5</t>
  </si>
  <si>
    <t>R6</t>
  </si>
  <si>
    <t>R7</t>
  </si>
  <si>
    <t>R8</t>
  </si>
  <si>
    <t>R9</t>
  </si>
  <si>
    <t>R10</t>
  </si>
  <si>
    <t>R11</t>
  </si>
  <si>
    <t>R12</t>
  </si>
  <si>
    <t>TOTAL</t>
  </si>
  <si>
    <t>POINTS</t>
  </si>
  <si>
    <t>Darren Wilson</t>
  </si>
  <si>
    <t>Mick Wilson</t>
  </si>
  <si>
    <t>John Delaney</t>
  </si>
  <si>
    <t>Dave Lane</t>
  </si>
  <si>
    <t>Justin Roulland</t>
  </si>
  <si>
    <t>Paul Phillips</t>
  </si>
  <si>
    <t>Darren Stevens</t>
  </si>
  <si>
    <t>SLO Team Lockstock</t>
  </si>
  <si>
    <t>SLO Team Tronix</t>
  </si>
  <si>
    <t>SLO Team Turkana</t>
  </si>
  <si>
    <t>SLO Team Christchurch Angling</t>
  </si>
  <si>
    <t>SLO Team Asso</t>
  </si>
  <si>
    <t>1800 - 2300</t>
  </si>
  <si>
    <t>Becky Adams</t>
  </si>
  <si>
    <t>Graham Woods</t>
  </si>
  <si>
    <t>Ian Golds</t>
  </si>
  <si>
    <t>Dave Ware</t>
  </si>
  <si>
    <t>Arthur Norris</t>
  </si>
  <si>
    <t>Richard Dorgan</t>
  </si>
  <si>
    <t>Matt Brook</t>
  </si>
  <si>
    <t>Chris Clarke</t>
  </si>
  <si>
    <t>Ollie Hopkin</t>
  </si>
  <si>
    <t>John Brown</t>
  </si>
  <si>
    <t>Pete Hegg</t>
  </si>
  <si>
    <t>Mark Hiscott</t>
  </si>
  <si>
    <t>A23</t>
  </si>
  <si>
    <t>2-0-0</t>
  </si>
  <si>
    <t>32</t>
  </si>
  <si>
    <t>A25</t>
  </si>
  <si>
    <t>1-11-0</t>
  </si>
  <si>
    <t>27</t>
  </si>
  <si>
    <t>A03</t>
  </si>
  <si>
    <t>1-6-0</t>
  </si>
  <si>
    <t>22</t>
  </si>
  <si>
    <t>A18</t>
  </si>
  <si>
    <t>1-5-0</t>
  </si>
  <si>
    <t>21</t>
  </si>
  <si>
    <t>1-3-8</t>
  </si>
  <si>
    <t>19.5</t>
  </si>
  <si>
    <t>A01</t>
  </si>
  <si>
    <t>0-13-8</t>
  </si>
  <si>
    <t>13.5</t>
  </si>
  <si>
    <t>0-7-0</t>
  </si>
  <si>
    <t>7</t>
  </si>
  <si>
    <t>B31</t>
  </si>
  <si>
    <t>B30</t>
  </si>
  <si>
    <t>B29</t>
  </si>
  <si>
    <t>2-1-0</t>
  </si>
  <si>
    <t>33</t>
  </si>
  <si>
    <t>1-14-8</t>
  </si>
  <si>
    <t>30.5</t>
  </si>
  <si>
    <t>1-13-0</t>
  </si>
  <si>
    <t>29</t>
  </si>
  <si>
    <t>B26</t>
  </si>
  <si>
    <t>B51</t>
  </si>
  <si>
    <t>1-9-0</t>
  </si>
  <si>
    <t>25</t>
  </si>
  <si>
    <t>B33</t>
  </si>
  <si>
    <t>0-11-8</t>
  </si>
  <si>
    <t>11.5</t>
  </si>
  <si>
    <t>Sway</t>
  </si>
  <si>
    <t>C62</t>
  </si>
  <si>
    <t>C69</t>
  </si>
  <si>
    <t>C70</t>
  </si>
  <si>
    <t>C76</t>
  </si>
  <si>
    <t>2-3-0</t>
  </si>
  <si>
    <t>35</t>
  </si>
  <si>
    <t>Horndean</t>
  </si>
  <si>
    <t>C61</t>
  </si>
  <si>
    <t>C56</t>
  </si>
  <si>
    <t>C59</t>
  </si>
  <si>
    <t>C63</t>
  </si>
  <si>
    <t>C57</t>
  </si>
  <si>
    <t>C68</t>
  </si>
  <si>
    <t>A16</t>
  </si>
  <si>
    <t>B43</t>
  </si>
  <si>
    <t>C60</t>
  </si>
  <si>
    <t>C73</t>
  </si>
  <si>
    <t>C64</t>
  </si>
  <si>
    <t>CRAMER BUILDERS PAIRS COMPETITION</t>
  </si>
  <si>
    <t>Southern League and opens</t>
  </si>
  <si>
    <t>Weight KG</t>
  </si>
  <si>
    <t>Total Fish</t>
  </si>
  <si>
    <t>X</t>
  </si>
  <si>
    <t>Andy Mapstone</t>
  </si>
  <si>
    <t>0-11-0</t>
  </si>
  <si>
    <t>0-9-8</t>
  </si>
  <si>
    <t>0-8-0</t>
  </si>
  <si>
    <t>0-4-0</t>
  </si>
  <si>
    <t>A19</t>
  </si>
  <si>
    <t>1-12-0</t>
  </si>
  <si>
    <t>1-4-8</t>
  </si>
  <si>
    <t>A15</t>
  </si>
  <si>
    <t>1-4-0</t>
  </si>
  <si>
    <t>Gary Johnson</t>
  </si>
  <si>
    <t>1-0-0</t>
  </si>
  <si>
    <t>Russell Preston</t>
  </si>
  <si>
    <t>A05</t>
  </si>
  <si>
    <t>0-7-8</t>
  </si>
  <si>
    <t>A04</t>
  </si>
  <si>
    <t>0-6-0</t>
  </si>
  <si>
    <t>B27</t>
  </si>
  <si>
    <t>1-13-8</t>
  </si>
  <si>
    <t>Gary Young</t>
  </si>
  <si>
    <t>B24</t>
  </si>
  <si>
    <t>B34</t>
  </si>
  <si>
    <t>B22</t>
  </si>
  <si>
    <t>0-5-0</t>
  </si>
  <si>
    <t>B25</t>
  </si>
  <si>
    <t>B32</t>
  </si>
  <si>
    <t>0-3-0</t>
  </si>
  <si>
    <t>Lee Scattergood</t>
  </si>
  <si>
    <t>C58</t>
  </si>
  <si>
    <t>Ant Buik</t>
  </si>
  <si>
    <t>6</t>
  </si>
  <si>
    <t>9.5</t>
  </si>
  <si>
    <t>20.5</t>
  </si>
  <si>
    <t>16</t>
  </si>
  <si>
    <t>20</t>
  </si>
  <si>
    <t>7.5</t>
  </si>
  <si>
    <t>4</t>
  </si>
  <si>
    <t>28</t>
  </si>
  <si>
    <t>16.5</t>
  </si>
  <si>
    <t>5</t>
  </si>
  <si>
    <t>3</t>
  </si>
  <si>
    <t>29.5</t>
  </si>
  <si>
    <t>8</t>
  </si>
  <si>
    <t>11</t>
  </si>
  <si>
    <t>Match Points</t>
  </si>
  <si>
    <t>Pairs points</t>
  </si>
  <si>
    <t>Highcliffe</t>
  </si>
  <si>
    <t>HR</t>
  </si>
  <si>
    <t>Nominated Fish</t>
  </si>
  <si>
    <t>Results</t>
  </si>
  <si>
    <t>Zone A, </t>
  </si>
  <si>
    <t>Zone B</t>
  </si>
  <si>
    <t>Zone C,</t>
  </si>
  <si>
    <t>ROUND 4</t>
  </si>
  <si>
    <t>A26</t>
  </si>
  <si>
    <t>Chris Snow</t>
  </si>
  <si>
    <t>Gosport</t>
  </si>
  <si>
    <t>0-5-8</t>
  </si>
  <si>
    <t>5.5</t>
  </si>
  <si>
    <t>Jeff Fisk</t>
  </si>
  <si>
    <t>Bournemouth</t>
  </si>
  <si>
    <t>B46</t>
  </si>
  <si>
    <t>0-12-0</t>
  </si>
  <si>
    <t>12</t>
  </si>
  <si>
    <t>B48</t>
  </si>
  <si>
    <t>Ben Arnold</t>
  </si>
  <si>
    <t>B28</t>
  </si>
  <si>
    <t>Penn Points</t>
  </si>
  <si>
    <t>ROUND 5</t>
  </si>
  <si>
    <t>B42</t>
  </si>
  <si>
    <t>0-14-8</t>
  </si>
  <si>
    <t>14.5</t>
  </si>
  <si>
    <t>Russel Preston</t>
  </si>
  <si>
    <t>Andy Ellard</t>
  </si>
  <si>
    <t>IOW</t>
  </si>
  <si>
    <t>Turbot</t>
  </si>
  <si>
    <t>Wayne Perrett</t>
  </si>
  <si>
    <t>ROUND 6</t>
  </si>
  <si>
    <t>Lee on Solent</t>
  </si>
  <si>
    <t>B39</t>
  </si>
  <si>
    <t>Ben Bradstock</t>
  </si>
  <si>
    <t>A28</t>
  </si>
  <si>
    <t>Danny Woodcock</t>
  </si>
  <si>
    <t>Portland</t>
  </si>
  <si>
    <t>Braeside Property Services Knockout Plate</t>
  </si>
  <si>
    <t>ROUND 7</t>
  </si>
  <si>
    <t>B23</t>
  </si>
  <si>
    <t>1-6-8</t>
  </si>
  <si>
    <t>22.5</t>
  </si>
  <si>
    <t>1-11-8</t>
  </si>
  <si>
    <t>27.5</t>
  </si>
  <si>
    <t>1-14-0</t>
  </si>
  <si>
    <t>30</t>
  </si>
  <si>
    <t xml:space="preserve"> 1-8-0</t>
  </si>
  <si>
    <t>ROUND 8</t>
  </si>
  <si>
    <t>Hill Head</t>
  </si>
  <si>
    <t>B21</t>
  </si>
  <si>
    <t>2-6-0</t>
  </si>
  <si>
    <t>38</t>
  </si>
  <si>
    <t>24cm</t>
  </si>
  <si>
    <t>ROUND 9</t>
  </si>
  <si>
    <t>ROUND 10</t>
  </si>
  <si>
    <t>Burton Bradstock</t>
  </si>
  <si>
    <t>17th Octobert 2015</t>
  </si>
  <si>
    <t>1700-2200</t>
  </si>
  <si>
    <t>Terry Hartnell</t>
  </si>
  <si>
    <t>Jason Brown</t>
  </si>
  <si>
    <t>4-8-0</t>
  </si>
  <si>
    <t>3-10-0</t>
  </si>
  <si>
    <t>58</t>
  </si>
  <si>
    <t>8-5-0</t>
  </si>
  <si>
    <t>Undulate</t>
  </si>
  <si>
    <t>Sole</t>
  </si>
  <si>
    <t>ROUND 11</t>
  </si>
  <si>
    <t>Eastney</t>
  </si>
  <si>
    <t>92</t>
  </si>
  <si>
    <t>2-5-0</t>
  </si>
  <si>
    <t>37</t>
  </si>
  <si>
    <t>ROUND 12</t>
  </si>
  <si>
    <t>3-14-0</t>
  </si>
  <si>
    <t>64</t>
  </si>
  <si>
    <t>C81</t>
  </si>
  <si>
    <t>C78</t>
  </si>
  <si>
    <t>Darren Dixon</t>
  </si>
  <si>
    <t>Gavin Sloper</t>
  </si>
  <si>
    <t>Luke Matthews</t>
  </si>
  <si>
    <t>Steve Moore</t>
  </si>
  <si>
    <t>Josh Smith</t>
  </si>
  <si>
    <t>Julian Shambrook</t>
  </si>
  <si>
    <t>Ivor Baker</t>
  </si>
  <si>
    <t>Paul Hyles</t>
  </si>
  <si>
    <t>Glen Short</t>
  </si>
  <si>
    <t>Kev Daley</t>
  </si>
  <si>
    <t>Phil Parkin</t>
  </si>
  <si>
    <t>Winchester</t>
  </si>
  <si>
    <t>Pete Jones</t>
  </si>
  <si>
    <t>Tom Bagnall</t>
  </si>
  <si>
    <t>Christchurch</t>
  </si>
  <si>
    <t>Liam McGrady</t>
  </si>
  <si>
    <t>Brenden Moon</t>
  </si>
  <si>
    <t>Steve Paulley</t>
  </si>
  <si>
    <t>C84</t>
  </si>
  <si>
    <t>C88</t>
  </si>
  <si>
    <t>Paul Leach</t>
  </si>
  <si>
    <t>Steve Capps</t>
  </si>
  <si>
    <t>Joe Arch</t>
  </si>
  <si>
    <t>John Davies</t>
  </si>
  <si>
    <t>Anthony Davies</t>
  </si>
  <si>
    <t>Darren Perrett</t>
  </si>
  <si>
    <t>Trevor Clements</t>
  </si>
  <si>
    <t>Paul Titt</t>
  </si>
  <si>
    <t>Nom</t>
  </si>
  <si>
    <t>Dave Fisher</t>
  </si>
  <si>
    <t>C65</t>
  </si>
  <si>
    <t>C66</t>
  </si>
  <si>
    <t>C67</t>
  </si>
  <si>
    <t>2-11-0</t>
  </si>
  <si>
    <t>43</t>
  </si>
  <si>
    <t>3-15-0</t>
  </si>
  <si>
    <t>63</t>
  </si>
  <si>
    <t>John Sloper</t>
  </si>
  <si>
    <t>HEAVIEST FISH POINTS</t>
  </si>
  <si>
    <t>Pts</t>
  </si>
  <si>
    <t>Peter Cracknell Res</t>
  </si>
  <si>
    <t>SLO Als Tackle</t>
  </si>
  <si>
    <t>SLO Team Poingdestres</t>
  </si>
  <si>
    <t>SLO Team Rovers</t>
  </si>
  <si>
    <t>Russ Warwick</t>
  </si>
  <si>
    <t>SLO Team Ultima WAC</t>
  </si>
  <si>
    <t>SLO Team DSCM</t>
  </si>
  <si>
    <t>5M</t>
  </si>
  <si>
    <t xml:space="preserve">Ant Buick </t>
  </si>
  <si>
    <t>Rich Dorgan</t>
  </si>
  <si>
    <t xml:space="preserve">Ian Dancey </t>
  </si>
  <si>
    <t xml:space="preserve">Steve Paulley  </t>
  </si>
  <si>
    <t xml:space="preserve">Chris Grant </t>
  </si>
  <si>
    <t xml:space="preserve">Darren Dixon </t>
  </si>
  <si>
    <t xml:space="preserve">Mick Wilson </t>
  </si>
  <si>
    <t xml:space="preserve">Ant Buik </t>
  </si>
  <si>
    <t>SLO Team IMAX</t>
  </si>
  <si>
    <t>Lee Scattergood Res</t>
  </si>
  <si>
    <t>Liam Mcgrady Res</t>
  </si>
  <si>
    <t>x</t>
  </si>
  <si>
    <t>April/May</t>
  </si>
  <si>
    <t xml:space="preserve"> KNOCKOUT CUP</t>
  </si>
  <si>
    <t>32 Losers in Round 1 go into Knockout plate</t>
  </si>
  <si>
    <t>0-10-0</t>
  </si>
  <si>
    <t>10</t>
  </si>
  <si>
    <t>C55</t>
  </si>
  <si>
    <t>C50</t>
  </si>
  <si>
    <t>C54</t>
  </si>
  <si>
    <t>C53</t>
  </si>
  <si>
    <t>C51</t>
  </si>
  <si>
    <t>C46</t>
  </si>
  <si>
    <t>C48</t>
  </si>
  <si>
    <t>C45</t>
  </si>
  <si>
    <t>C44</t>
  </si>
  <si>
    <t>C52</t>
  </si>
  <si>
    <t>Mick Snelling</t>
  </si>
  <si>
    <t>Selsey</t>
  </si>
  <si>
    <t>1-0-8</t>
  </si>
  <si>
    <t>C47</t>
  </si>
  <si>
    <t>C49</t>
  </si>
  <si>
    <t>1900 - 1200</t>
  </si>
  <si>
    <t>Zone C</t>
  </si>
  <si>
    <t>Luke Cooksey</t>
  </si>
  <si>
    <t>C43</t>
  </si>
  <si>
    <t>19-6-0</t>
  </si>
  <si>
    <t>62</t>
  </si>
  <si>
    <t>2-11-12</t>
  </si>
  <si>
    <t>43.75</t>
  </si>
  <si>
    <t>0-14-12</t>
  </si>
  <si>
    <t>14.75</t>
  </si>
  <si>
    <t>0-3-8</t>
  </si>
  <si>
    <t>3.5</t>
  </si>
  <si>
    <t>Nov</t>
  </si>
  <si>
    <t>Ryan Whitcombe</t>
  </si>
  <si>
    <t>Sam Nightingale</t>
  </si>
  <si>
    <t>10-10-0</t>
  </si>
  <si>
    <t>170</t>
  </si>
  <si>
    <t>4-13-0</t>
  </si>
  <si>
    <t>77</t>
  </si>
  <si>
    <t>4-0-0</t>
  </si>
  <si>
    <t>9-4-0</t>
  </si>
  <si>
    <t>148</t>
  </si>
  <si>
    <t>11-4-0</t>
  </si>
  <si>
    <t>281</t>
  </si>
  <si>
    <t>C41</t>
  </si>
  <si>
    <t>Brighton</t>
  </si>
  <si>
    <t>C42</t>
  </si>
  <si>
    <t>Bedhampton</t>
  </si>
  <si>
    <t>Southbourne</t>
  </si>
  <si>
    <t>0-4-8</t>
  </si>
  <si>
    <t>4.5</t>
  </si>
  <si>
    <t>Danny Mapes</t>
  </si>
  <si>
    <t>Toby Oldfield</t>
  </si>
  <si>
    <t>Tub Gurnard</t>
  </si>
  <si>
    <t>Rob Marshall</t>
  </si>
  <si>
    <t>Browndown</t>
  </si>
  <si>
    <t>1900-2400</t>
  </si>
  <si>
    <t>48</t>
  </si>
  <si>
    <t>3-3-8</t>
  </si>
  <si>
    <t>28cm</t>
  </si>
  <si>
    <t>12th November 2016</t>
  </si>
  <si>
    <t>A27</t>
  </si>
  <si>
    <t>Nicky Frewin</t>
  </si>
  <si>
    <t>A29</t>
  </si>
  <si>
    <t>Paul Curtice</t>
  </si>
  <si>
    <t>£85</t>
  </si>
  <si>
    <t>Dan Orley</t>
  </si>
  <si>
    <t>Anton James</t>
  </si>
  <si>
    <t xml:space="preserve">John Delaney </t>
  </si>
  <si>
    <t>Ant Davies</t>
  </si>
  <si>
    <t>Bradley Mapstone</t>
  </si>
  <si>
    <t>Bracklesham</t>
  </si>
  <si>
    <t>Andover</t>
  </si>
  <si>
    <t>Jeff fisk</t>
  </si>
  <si>
    <t>Wayne Perret</t>
  </si>
  <si>
    <t>Darren Perret</t>
  </si>
  <si>
    <t>Russ Preston</t>
  </si>
  <si>
    <t>Paul Hiles</t>
  </si>
  <si>
    <t>Pete Cracknell</t>
  </si>
  <si>
    <t>Brendan Moon</t>
  </si>
  <si>
    <t>Daz Newland</t>
  </si>
  <si>
    <t>Ben arnold</t>
  </si>
  <si>
    <t>Nick Hiscott</t>
  </si>
  <si>
    <t>Lolly Perry</t>
  </si>
  <si>
    <t>Weston Super Mare</t>
  </si>
  <si>
    <t>Dave Lovelock</t>
  </si>
  <si>
    <t>George Rojo</t>
  </si>
  <si>
    <t>Jay Evans</t>
  </si>
  <si>
    <t>Malcolm Penny</t>
  </si>
  <si>
    <t>Gareth White</t>
  </si>
  <si>
    <t>Callum Roulland</t>
  </si>
  <si>
    <t xml:space="preserve">Pete Farrell </t>
  </si>
  <si>
    <t>m</t>
  </si>
  <si>
    <t>0-6-8</t>
  </si>
  <si>
    <t>6.5</t>
  </si>
  <si>
    <t>Riley Panter</t>
  </si>
  <si>
    <t>Sugs</t>
  </si>
  <si>
    <t>Malcolm Stote</t>
  </si>
  <si>
    <t>Lymington</t>
  </si>
  <si>
    <t>D98</t>
  </si>
  <si>
    <t>D99</t>
  </si>
  <si>
    <t>D94</t>
  </si>
  <si>
    <t>D119</t>
  </si>
  <si>
    <t>D111</t>
  </si>
  <si>
    <t>D116</t>
  </si>
  <si>
    <t>Dan Mogridge</t>
  </si>
  <si>
    <t>D100</t>
  </si>
  <si>
    <t>D112</t>
  </si>
  <si>
    <t>D101</t>
  </si>
  <si>
    <t>D114</t>
  </si>
  <si>
    <t>D104</t>
  </si>
  <si>
    <t>D95</t>
  </si>
  <si>
    <t>D118</t>
  </si>
  <si>
    <t>D115</t>
  </si>
  <si>
    <t>10.25</t>
  </si>
  <si>
    <t>0-10-4</t>
  </si>
  <si>
    <t>D96</t>
  </si>
  <si>
    <t>Riley Price</t>
  </si>
  <si>
    <t>D113</t>
  </si>
  <si>
    <t>D97</t>
  </si>
  <si>
    <t>D106</t>
  </si>
  <si>
    <t>Martin Lollins</t>
  </si>
  <si>
    <t>Ben Holman</t>
  </si>
  <si>
    <t>Phillip Lee</t>
  </si>
  <si>
    <t>D110</t>
  </si>
  <si>
    <t>D117</t>
  </si>
  <si>
    <t>C82</t>
  </si>
  <si>
    <t>Mike Joy</t>
  </si>
  <si>
    <t>Jim Davey</t>
  </si>
  <si>
    <t>Paul Strange</t>
  </si>
  <si>
    <t>Joe Perry</t>
  </si>
  <si>
    <t>Bootle</t>
  </si>
  <si>
    <t>Pete Sisterley</t>
  </si>
  <si>
    <t>Neil Delecil</t>
  </si>
  <si>
    <t>Ricky Christmas</t>
  </si>
  <si>
    <t>D91</t>
  </si>
  <si>
    <t>C83</t>
  </si>
  <si>
    <t>Mark Painter</t>
  </si>
  <si>
    <t>D109</t>
  </si>
  <si>
    <t>D90</t>
  </si>
  <si>
    <t>Zone D</t>
  </si>
  <si>
    <t>Gareth White/Darren Stevens</t>
  </si>
  <si>
    <t>1lb 6oz</t>
  </si>
  <si>
    <t>5 oz</t>
  </si>
  <si>
    <t>John Brown/Rob Marshall</t>
  </si>
  <si>
    <t>20cm</t>
  </si>
  <si>
    <t xml:space="preserve"> 1-6-0</t>
  </si>
  <si>
    <t>1500-20.30</t>
  </si>
  <si>
    <t>£110</t>
  </si>
  <si>
    <t>£90</t>
  </si>
  <si>
    <t>£70</t>
  </si>
  <si>
    <t>£50</t>
  </si>
  <si>
    <t>£15</t>
  </si>
  <si>
    <t>£60</t>
  </si>
  <si>
    <t>£30</t>
  </si>
  <si>
    <t>£27</t>
  </si>
  <si>
    <t>The SLO had it's opening competition of 2017 at Weston shore Sponsored by Als Tackle &amp; Bait on Saturday the 7th of Jan from 3pm until 8.30pm. 93 anglers fished in 4 zones with 63 anglers catching fish. The sizeable fish consisted of 14 flounders, 1 whiting, 24 Pout and 7 Rockling. The joint Winners of the match were Darren Stevens and Mike Delaney with 1lb 13oz from peg 04 and 43 respectively consisting of one flounder a rockling and 5 topups for Darren and 2 flounders plus a topup for Mike. Third place was Nicky Frewin from peg 110 with 2 flounders and 1 topup for 1lb 12oz. Penn points on weight will be awarded to Darren Stevens, Mike Delaney and Nicky Frewin with Mike Brown receiving points for his zone victory. Heaviest round was Liam McGradys 5oz Whiting, nominated fish Pout was won by John Brown and Rob Marshall at 20cm, Gareth White and Darren Stevens had heaviest flat with a 1lb 6oz  Flounder.</t>
  </si>
  <si>
    <t>Sandbanks</t>
  </si>
  <si>
    <t>17</t>
  </si>
  <si>
    <t>4.25</t>
  </si>
  <si>
    <t>0-4-4</t>
  </si>
  <si>
    <t>0-3-12</t>
  </si>
  <si>
    <t>3.75</t>
  </si>
  <si>
    <t>D75</t>
  </si>
  <si>
    <t>D77</t>
  </si>
  <si>
    <t>D78</t>
  </si>
  <si>
    <t>1-1-0</t>
  </si>
  <si>
    <t>D80</t>
  </si>
  <si>
    <t>D83</t>
  </si>
  <si>
    <t>D84</t>
  </si>
  <si>
    <t>D85</t>
  </si>
  <si>
    <t>D86</t>
  </si>
  <si>
    <t>D87</t>
  </si>
  <si>
    <t>D88</t>
  </si>
  <si>
    <t>D89</t>
  </si>
  <si>
    <t>0-2-8</t>
  </si>
  <si>
    <t>2.5</t>
  </si>
  <si>
    <t>D92</t>
  </si>
  <si>
    <t>r2</t>
  </si>
  <si>
    <t>Richard Mathley</t>
  </si>
  <si>
    <t>Tony Perkins</t>
  </si>
  <si>
    <t>Steve Long</t>
  </si>
  <si>
    <t>Rob Chapman</t>
  </si>
  <si>
    <t>Colin Francis</t>
  </si>
  <si>
    <t>Simon Adams</t>
  </si>
  <si>
    <t>Steve Cross</t>
  </si>
  <si>
    <t>Gary Smith</t>
  </si>
  <si>
    <t>Paul Cross</t>
  </si>
  <si>
    <t>Jack Graham</t>
  </si>
  <si>
    <t>Danny Panter</t>
  </si>
  <si>
    <t>D93</t>
  </si>
  <si>
    <t>6oz</t>
  </si>
  <si>
    <t xml:space="preserve">22cm </t>
  </si>
  <si>
    <t>£170</t>
  </si>
  <si>
    <t>£40</t>
  </si>
  <si>
    <t>£12.5</t>
  </si>
  <si>
    <t>£32.5</t>
  </si>
  <si>
    <t>£75</t>
  </si>
  <si>
    <t>£25</t>
  </si>
  <si>
    <t>The SLO had it's second competition of 2017 at Sandbanks Sponsored by Christchurch Angling on Saturday the 11th of Feb from 6pm until 11pm. 87 anglers fished in 4 zones with 74 anglers catching fish. The sizeable fish consisted of 5 flounders, 3 whiting, 2 Pout, 1 sole and 10 Rockling. The Winner of the match was Wayne Perrett  with 1lb 11oz from peg 86  consisting of one flounder and 5 topups. Second was Ben Arnold from Worthing on peg 44 with 1lb 8oz consisting of 1 flounder and 7 topups.Third place was Nicky Frewin from peg 78 with 1 flounder and 2 topup for 1lb 1oz. Penn points on weight will be awarded to Wayne Perrett, Ben Arnold and Nicky Frewin with Darren Stevens and Lee Gatrell receiving points for zone wins. Heaviest round was Ally Harveys 6oz Whiting, nominated fish Rockling was won by Russell Preston at 22cm,  Wayne Perrett  had heaviest flat with a 1lb 6oz  Flounder.</t>
  </si>
  <si>
    <t>Points</t>
  </si>
  <si>
    <t>Adam Missellbrook</t>
  </si>
  <si>
    <t>George Cunningham</t>
  </si>
  <si>
    <t>Glenn Short</t>
  </si>
  <si>
    <t>Mick Goodyear</t>
  </si>
  <si>
    <t>Sam Truan</t>
  </si>
  <si>
    <t>Steve Essery</t>
  </si>
  <si>
    <t>Steve Lawrence</t>
  </si>
  <si>
    <t>New Milton</t>
  </si>
  <si>
    <t>Best 10 of 12</t>
  </si>
  <si>
    <t>Shane Inman</t>
  </si>
  <si>
    <t>M/NM</t>
  </si>
  <si>
    <t>NM</t>
  </si>
  <si>
    <t>R2</t>
  </si>
  <si>
    <t xml:space="preserve">Team Name </t>
  </si>
  <si>
    <t>Team Name</t>
  </si>
  <si>
    <t>Als Tackle</t>
  </si>
  <si>
    <t>Christchurch A</t>
  </si>
  <si>
    <t>Christchurch B</t>
  </si>
  <si>
    <t>Lock Stock</t>
  </si>
  <si>
    <t>Ultima WAC</t>
  </si>
  <si>
    <t>Blackrock</t>
  </si>
  <si>
    <t>Pete Farrell</t>
  </si>
  <si>
    <t>Mick Delaney</t>
  </si>
  <si>
    <t>Poingdestres</t>
  </si>
  <si>
    <t>Tronix</t>
  </si>
  <si>
    <t>Rovers</t>
  </si>
  <si>
    <t>DSCM</t>
  </si>
  <si>
    <t>Steve Caps</t>
  </si>
  <si>
    <t>Phil Lee</t>
  </si>
  <si>
    <t>Asso</t>
  </si>
  <si>
    <t>Turkana</t>
  </si>
  <si>
    <t>Tony Methan</t>
  </si>
  <si>
    <t xml:space="preserve">Brendan Moon </t>
  </si>
  <si>
    <t>Steve More</t>
  </si>
  <si>
    <t xml:space="preserve">Josh Smith </t>
  </si>
  <si>
    <t>Gav Sloper</t>
  </si>
  <si>
    <t>Lee Gattrell</t>
  </si>
  <si>
    <t>Rich Dorg</t>
  </si>
  <si>
    <t>Darren Stev</t>
  </si>
  <si>
    <t xml:space="preserve">Becky </t>
  </si>
  <si>
    <t>Jordie</t>
  </si>
  <si>
    <t>Malc Penny</t>
  </si>
  <si>
    <t>Tony Methen</t>
  </si>
  <si>
    <t>SLO Team Christchurch Angling A</t>
  </si>
  <si>
    <t xml:space="preserve"> 5 MAN TEAM LEAGUE</t>
  </si>
  <si>
    <t>Als Tackle B</t>
  </si>
  <si>
    <t>Veals</t>
  </si>
  <si>
    <t>Lonis</t>
  </si>
  <si>
    <t>March</t>
  </si>
  <si>
    <t>June/July</t>
  </si>
  <si>
    <t>Sept/Oct</t>
  </si>
  <si>
    <t>Wiltshire</t>
  </si>
  <si>
    <t>Horsham</t>
  </si>
  <si>
    <t>Trowbridge</t>
  </si>
  <si>
    <t>Adam Misselbrook</t>
  </si>
  <si>
    <t>Topups</t>
  </si>
  <si>
    <t>Dover Sole</t>
  </si>
  <si>
    <t>SLO Species Competition</t>
  </si>
  <si>
    <t>Column Labels</t>
  </si>
  <si>
    <t>Row Labels</t>
  </si>
  <si>
    <t>Grand Total</t>
  </si>
  <si>
    <t>Member</t>
  </si>
  <si>
    <t>Species</t>
  </si>
  <si>
    <t>(Sizeable)</t>
  </si>
  <si>
    <t>POUT</t>
  </si>
  <si>
    <t>WHITING</t>
  </si>
  <si>
    <t>Undulate Ray</t>
  </si>
  <si>
    <t xml:space="preserve">U </t>
  </si>
  <si>
    <t>4-2-0</t>
  </si>
  <si>
    <t>66</t>
  </si>
  <si>
    <t>1-15-0</t>
  </si>
  <si>
    <t>31</t>
  </si>
  <si>
    <t>1-14-12</t>
  </si>
  <si>
    <t>30.75</t>
  </si>
  <si>
    <t>1-4-12</t>
  </si>
  <si>
    <t>20.75</t>
  </si>
  <si>
    <t>0-14-4</t>
  </si>
  <si>
    <t>14.25</t>
  </si>
  <si>
    <t>0-9-12</t>
  </si>
  <si>
    <t>9.75</t>
  </si>
  <si>
    <t>1-7-12</t>
  </si>
  <si>
    <t>23.75</t>
  </si>
  <si>
    <t>1-5-8</t>
  </si>
  <si>
    <t>21.5</t>
  </si>
  <si>
    <t>D81</t>
  </si>
  <si>
    <t>1-0-12</t>
  </si>
  <si>
    <t>16.75</t>
  </si>
  <si>
    <t>D74</t>
  </si>
  <si>
    <t>0-9-4</t>
  </si>
  <si>
    <t>9.25</t>
  </si>
  <si>
    <t>D82</t>
  </si>
  <si>
    <t>D72</t>
  </si>
  <si>
    <t>0-6-12</t>
  </si>
  <si>
    <t>6.75</t>
  </si>
  <si>
    <t>2-5-4</t>
  </si>
  <si>
    <t>37.25</t>
  </si>
  <si>
    <t>1-6-12</t>
  </si>
  <si>
    <t>22.75</t>
  </si>
  <si>
    <t>1-6-4</t>
  </si>
  <si>
    <t>22.25</t>
  </si>
  <si>
    <t>4-7-0</t>
  </si>
  <si>
    <t>71</t>
  </si>
  <si>
    <t>2-7-4</t>
  </si>
  <si>
    <t>39.25</t>
  </si>
  <si>
    <t xml:space="preserve">S </t>
  </si>
  <si>
    <t>2-4-4</t>
  </si>
  <si>
    <t>36.25</t>
  </si>
  <si>
    <t>1-3-4</t>
  </si>
  <si>
    <t>19.25</t>
  </si>
  <si>
    <t>nm</t>
  </si>
  <si>
    <t>11-4-8</t>
  </si>
  <si>
    <t>180.5</t>
  </si>
  <si>
    <t>D73</t>
  </si>
  <si>
    <t>D79</t>
  </si>
  <si>
    <t xml:space="preserve"> PAIRS COMPETITION  Best 9 of 11 results</t>
  </si>
  <si>
    <t>June</t>
  </si>
  <si>
    <t>July</t>
  </si>
  <si>
    <t>Oct</t>
  </si>
  <si>
    <t>Sept</t>
  </si>
  <si>
    <t>Hants</t>
  </si>
  <si>
    <t xml:space="preserve"> 10-8-0</t>
  </si>
  <si>
    <t>Longest Pout</t>
  </si>
  <si>
    <t>The SLO had it's third competition at Highcliffe on Saturday the 11th of March 2016 from 6pm until 11pm Sponsored by Lonis. 87 anglers fished in 4 zones with 83 anglers weighing in. The sizeable fish consisted of 3 flounders,2 Dover Sole,1 Undulate Ray, 67 Rockling, 167 Pouting and 22 Whiting. The Winner of the match was Pete Hegg from Weymouth with 11lb 4oz 8dr  from peg 4.Runner up was Chris Clark with 4lb 7oz from peg 09 . Pete had an undulate ray and a pout with ten topups, Chris had 19 sizeable and 13 topups. Third place was Mike Brown from Southampton on peg 26 with 13 sizeable and 15 topups for 4lb 2oz . Penn points on weight will be awarded to Pete Hegg, Chris Clark and Mike Brown . Heaviest round was Petes 10lb 8oz Undulate Ray and Nicky Frewins 1lb 8oz flounder heaviest flat. Zone Winners picked up £110, nominated fish pool winners with pout  Shane Inman with 24cm.</t>
  </si>
  <si>
    <t>Zone D,</t>
  </si>
  <si>
    <t>Zones</t>
  </si>
  <si>
    <t>22/04/2017</t>
  </si>
  <si>
    <t>hound</t>
  </si>
  <si>
    <t>Dab</t>
  </si>
  <si>
    <t>LSD</t>
  </si>
  <si>
    <t>D Sole</t>
  </si>
  <si>
    <t>16-11-0</t>
  </si>
  <si>
    <t>267</t>
  </si>
  <si>
    <t>Spotted Ray</t>
  </si>
  <si>
    <t>11-12--0</t>
  </si>
  <si>
    <t>188</t>
  </si>
  <si>
    <t>133</t>
  </si>
  <si>
    <t>17-14-0</t>
  </si>
  <si>
    <t>286</t>
  </si>
  <si>
    <t>10-6-0</t>
  </si>
  <si>
    <t>Jack Cairns</t>
  </si>
  <si>
    <t>5-0-0</t>
  </si>
  <si>
    <t>80</t>
  </si>
  <si>
    <t>Thornback ray</t>
  </si>
  <si>
    <t>11-1-0</t>
  </si>
  <si>
    <t>177</t>
  </si>
  <si>
    <t>Daniel Crump</t>
  </si>
  <si>
    <t>10-3-0</t>
  </si>
  <si>
    <t>161</t>
  </si>
  <si>
    <t>9-10-0</t>
  </si>
  <si>
    <t>154</t>
  </si>
  <si>
    <t>4-3-0</t>
  </si>
  <si>
    <t>67</t>
  </si>
  <si>
    <t>12-12-8</t>
  </si>
  <si>
    <t>204.5</t>
  </si>
  <si>
    <t>11-2-0</t>
  </si>
  <si>
    <t>178</t>
  </si>
  <si>
    <t>9-14-0</t>
  </si>
  <si>
    <t>158</t>
  </si>
  <si>
    <t>Conger</t>
  </si>
  <si>
    <t>D76</t>
  </si>
  <si>
    <t>Torquay</t>
  </si>
  <si>
    <t>Chris Read</t>
  </si>
  <si>
    <t>Ryan Guest</t>
  </si>
  <si>
    <t>Craig Edwards</t>
  </si>
  <si>
    <t>Darren Bond</t>
  </si>
  <si>
    <t>Lancing</t>
  </si>
  <si>
    <t>Paul Stevens</t>
  </si>
  <si>
    <t>10lb 15oz</t>
  </si>
  <si>
    <t xml:space="preserve">Adam Misselbrook </t>
  </si>
  <si>
    <t>15oz</t>
  </si>
  <si>
    <t>Rollover</t>
  </si>
  <si>
    <t>London</t>
  </si>
  <si>
    <t>Danny Mogridge,Ben Arnold,Ryan Whitcombe</t>
  </si>
  <si>
    <t>The SLO had it's fourth competition at Eastney on Saturday the 22nd of April 2015 from 7pm until 12pm. 92 anglers fished in 4 zones with 75 anglers weighing in. The sizeable fish consisted of 17 Undulate Rays, 3 smoothound, 2 Flounders, 2 spotted rays, 1 Thornback Ray, 1 Dogfish, 27 pout, 2 Congers and 20 whiting a total of 349 fish were caught. The Winner of the match was Peter Farrell from Portsmouth with 19lb 6oz from peg 36 consisting of a 2 Undulates a flounder and 6 topups. Second place was Darren Cramer from Southampton on peg B25 with 17lb 14oz consisting of 2 Undulate rays a whiting and 3 topups. Third place was Danny Mogridge from Gosport on peg A17 with 16lb 11oz . Penn points on weight will be awarded to Peter Farrell, Darren Cramer and Danny Mogridge with poins for Glen short and Ryan Whitcombe for their zone wins. Heaviest round was shared by Danny Mogridge, Ben Arnold and Ryan Whitcome 10lb 15oz Undulate Rays and  Adam Misselbrooks 15oz Flounder heaviest flat. Zone Winners picked up £100, nominated fish pool winner with Rockling rolled over.</t>
  </si>
  <si>
    <t>Chesil</t>
  </si>
  <si>
    <t>27th May 17</t>
  </si>
  <si>
    <t>18.30 - 23.30</t>
  </si>
  <si>
    <t>Roy Tapper</t>
  </si>
  <si>
    <t>Paul Carter</t>
  </si>
  <si>
    <t>Joe Wales</t>
  </si>
  <si>
    <t>Scott Booty</t>
  </si>
  <si>
    <t>Jordan Brownridge</t>
  </si>
  <si>
    <t>Peter Belgium</t>
  </si>
  <si>
    <t>Stuart Jones</t>
  </si>
  <si>
    <t xml:space="preserve">Shane   </t>
  </si>
  <si>
    <t>D61</t>
  </si>
  <si>
    <t>D62</t>
  </si>
  <si>
    <t>D63</t>
  </si>
  <si>
    <t>D64</t>
  </si>
  <si>
    <t>D67</t>
  </si>
  <si>
    <t>D68</t>
  </si>
  <si>
    <t>D69</t>
  </si>
  <si>
    <t>Tony Royal</t>
  </si>
  <si>
    <t>Michael Thomas</t>
  </si>
  <si>
    <t>Small Eye Ray</t>
  </si>
  <si>
    <t>Hound</t>
  </si>
  <si>
    <t>Silver Eel</t>
  </si>
  <si>
    <t>Thornback Ray</t>
  </si>
  <si>
    <t>18-6-0</t>
  </si>
  <si>
    <t>294</t>
  </si>
  <si>
    <t>12-7-0</t>
  </si>
  <si>
    <t>9-6-0</t>
  </si>
  <si>
    <t>150</t>
  </si>
  <si>
    <t>8-4-8</t>
  </si>
  <si>
    <t>132.5</t>
  </si>
  <si>
    <t>5-4-0</t>
  </si>
  <si>
    <t>84</t>
  </si>
  <si>
    <t>3-9-8</t>
  </si>
  <si>
    <t>57.5</t>
  </si>
  <si>
    <t>Poor Cod</t>
  </si>
  <si>
    <t>17-1-0</t>
  </si>
  <si>
    <t>12-1-0</t>
  </si>
  <si>
    <t>193</t>
  </si>
  <si>
    <t>11-1-8</t>
  </si>
  <si>
    <t>177.5</t>
  </si>
  <si>
    <t>9-5-0</t>
  </si>
  <si>
    <t>146</t>
  </si>
  <si>
    <t>8-0-12</t>
  </si>
  <si>
    <t>128.75</t>
  </si>
  <si>
    <t>6-7-12</t>
  </si>
  <si>
    <t>103.75</t>
  </si>
  <si>
    <t>5-9-0</t>
  </si>
  <si>
    <t>89</t>
  </si>
  <si>
    <t>4-10-0</t>
  </si>
  <si>
    <t>73</t>
  </si>
  <si>
    <t>3-8-8</t>
  </si>
  <si>
    <t>56.5</t>
  </si>
  <si>
    <t>Conger Eel</t>
  </si>
  <si>
    <t>26-2-8</t>
  </si>
  <si>
    <t>417.5</t>
  </si>
  <si>
    <t>17-13-0</t>
  </si>
  <si>
    <t>285</t>
  </si>
  <si>
    <t>14-5-0</t>
  </si>
  <si>
    <t>229</t>
  </si>
  <si>
    <t>9-9-0</t>
  </si>
  <si>
    <t>153</t>
  </si>
  <si>
    <t>7-13-12</t>
  </si>
  <si>
    <t>125.5</t>
  </si>
  <si>
    <t>6-8-0</t>
  </si>
  <si>
    <t>102</t>
  </si>
  <si>
    <t>5-12-0</t>
  </si>
  <si>
    <t>4-10-8</t>
  </si>
  <si>
    <t>74.5</t>
  </si>
  <si>
    <t>3-6-0</t>
  </si>
  <si>
    <t>54</t>
  </si>
  <si>
    <t>2-6-4</t>
  </si>
  <si>
    <t>38.25</t>
  </si>
  <si>
    <t>0-12-8</t>
  </si>
  <si>
    <t>12.5</t>
  </si>
  <si>
    <t>22-0-8</t>
  </si>
  <si>
    <t>352.5</t>
  </si>
  <si>
    <t>17-1-12</t>
  </si>
  <si>
    <t>273.75</t>
  </si>
  <si>
    <t>10-2-0</t>
  </si>
  <si>
    <t>162</t>
  </si>
  <si>
    <t>94</t>
  </si>
  <si>
    <t>5-10-0</t>
  </si>
  <si>
    <t>90</t>
  </si>
  <si>
    <t>2-15-8</t>
  </si>
  <si>
    <t>47.5</t>
  </si>
  <si>
    <t>263</t>
  </si>
  <si>
    <t>5-14-0</t>
  </si>
  <si>
    <t>14oz Plaice</t>
  </si>
  <si>
    <t>9lb 10oz</t>
  </si>
  <si>
    <t>25cm</t>
  </si>
  <si>
    <t>Gurnard</t>
  </si>
  <si>
    <t>The SLO had it's Fifth competition at Chesil on Saturday the 17th of May 2017 from 6.30pm until 11.30pm. 70 anglers fished in 4 zones with 53 anglers weighing in. The sizeable fish consisted of 5 SE Ray, 49 smoothounds, 4 Thornback Rays, 2 Congers, 54 Dogfish, 54 pout, 1 poor cod,1 plaice,1 dab, 2 Tub Gurnards and 2 Silver Eel a total of 194 fish were caught. The Winner of the match was Ben Bradstock from  Taunton with 26lb 2oz 8dr from peg 9 consisting of a 2 Small eyed rays, 1 hound,4 dogs and 3 pout. Second place was Ian Dancey from Waterlooville on peg C42 with 22lb 8dr consisting of a Small eye Ray, 3 Hounds  2 Dogfish and a Pout. Third place was Daz Newland from IOW on peg B38 with 18lb 6oz. Penn points on weight will be awarded to Ben Bradstock, Ian Dancey and Daz Newlands with Russel Preston getting points for his Zone Win. Heaviest round was Liam McGrady with a  9lb 10oz Hound and  Julian Shambrooks 14oz Plaice heaviest flat. Zone Winners picked up £100, nominated fish pool winners with Gurnard Riley Price with a 25cm Gurnard.</t>
  </si>
  <si>
    <t>(blank)</t>
  </si>
  <si>
    <t>1900-0000</t>
  </si>
  <si>
    <t>10th June 2017</t>
  </si>
  <si>
    <t>Blonde Ray</t>
  </si>
  <si>
    <t xml:space="preserve">B </t>
  </si>
  <si>
    <t>Red Gurnard</t>
  </si>
  <si>
    <t>4-12-8</t>
  </si>
  <si>
    <t>76.5</t>
  </si>
  <si>
    <t>C77</t>
  </si>
  <si>
    <t>C79</t>
  </si>
  <si>
    <t>22-15-0</t>
  </si>
  <si>
    <t>367</t>
  </si>
  <si>
    <t>13-13-0</t>
  </si>
  <si>
    <t>221</t>
  </si>
  <si>
    <t>6-13-0</t>
  </si>
  <si>
    <t>109</t>
  </si>
  <si>
    <t>4-8-8</t>
  </si>
  <si>
    <t>72.5</t>
  </si>
  <si>
    <t>4-9-0</t>
  </si>
  <si>
    <t>2-7-0</t>
  </si>
  <si>
    <t>39</t>
  </si>
  <si>
    <t>1-1-12</t>
  </si>
  <si>
    <t>17.75</t>
  </si>
  <si>
    <t>4-5-0</t>
  </si>
  <si>
    <t>69</t>
  </si>
  <si>
    <t>Callum Graham</t>
  </si>
  <si>
    <t>Craig Horton</t>
  </si>
  <si>
    <t>Leo Pera</t>
  </si>
  <si>
    <t>16lb 12oz</t>
  </si>
  <si>
    <t>1lb 4oz</t>
  </si>
  <si>
    <t>Mike Brown/Rob Chapman/Shane Inman</t>
  </si>
  <si>
    <t>23cm</t>
  </si>
  <si>
    <t>The SLO had it's Sixth competition at Southbourne sponsored by Christchurch Angling Centre on Saturday the 10th of June 2017 from 7pm until 12pm. 57 anglers fished in 3 zones with 48 anglers weighing in. The sizeable fish consisted of 11 SE Ray, 1 Blonde Ray, 1 Turbot, 3 Red Gurnards, 17 Dogfish, 17 pout, 12 Sole,9 plaice and 4 Tub Gurnards a total of 200 fish were caught. The Winner of the match was Mike Groves from  Havant with 22lb 15oz from peg 49 consisting of a 1 Small eyed ray, 1 Blonde Ray,1 dog and 3 topups. Second place was Lee Gatrell from Portsmouth on peg A06 with 13lb 13oz consisting of 2 Small eye Ray, 2 Dogfish and 2 Pout. Third place was Darren Newland Wilson from Havant on peg A09 with 9lb 6oz. Penn points on weight will be awarded to Mike Groves, Lee Gatrell and Darren Wilson with Mike Brown getting points for his Zone Win. Heaviest round was Mike Groves with a  16lb 12oz Blonde Ray and  Callum Grahams 1lb 4oz Turbot heaviest flat. Zone Winners picked up £100, nominated fish pool winners with Pout Mike Brown/Rob Chapman/Steve Inman with a 23cm Pout.</t>
  </si>
  <si>
    <t>Bye</t>
  </si>
  <si>
    <t>22nd July 2017</t>
  </si>
  <si>
    <t>Scad</t>
  </si>
  <si>
    <t>B.Wrasse</t>
  </si>
  <si>
    <t>25-6-0</t>
  </si>
  <si>
    <t>406</t>
  </si>
  <si>
    <t>180</t>
  </si>
  <si>
    <t>21-1-0</t>
  </si>
  <si>
    <t>337</t>
  </si>
  <si>
    <t>3-11-0</t>
  </si>
  <si>
    <t>59</t>
  </si>
  <si>
    <t>2-15-0</t>
  </si>
  <si>
    <t>47</t>
  </si>
  <si>
    <t>78</t>
  </si>
  <si>
    <t>Andy Smithson</t>
  </si>
  <si>
    <t>Richard Dunham</t>
  </si>
  <si>
    <t>Kev Dunham</t>
  </si>
  <si>
    <t>Syd Wisdom</t>
  </si>
  <si>
    <t xml:space="preserve">C </t>
  </si>
  <si>
    <t>11-5-0</t>
  </si>
  <si>
    <t>181</t>
  </si>
  <si>
    <t>10-15-0</t>
  </si>
  <si>
    <t>14oz</t>
  </si>
  <si>
    <t>34cm</t>
  </si>
  <si>
    <t>The SLO had it's Seventh competition at Lee on Solent sponsored by Rovers Tackle on Saturday the 22nd of July 2017 from 7pm until 12pm. 58 anglers fished in 3 zones with 51 anglers weighing in. The sizeable fish consisted of 7 Thornback Ray, 2 Undulate Ray, 7 Hounds, 3 Silver Eels, 1 Conger, 1 Wrasse, 3 Sole,1 Scad and 9 Tub Gurnards a total of 257 fish were caught. The Winner of the match was Jeff Fisk from  Bournemouth with 25lb 6oz from peg 26 consisting of a 2 Thornbacks, 1 Undulate,1 Silver Eel and 3 topups. Second place was Ben arnold from Worthing on peg 20 with 21lb 1oz consisting of 3 Thornbacks and 6 topups. Third place was Ben Bradstock from Taunton on peg 1 with 11lb 5oz. Penn points on weight will be awarded to Jeff Fisk, Ben Arnold and Ben Bradstock with Paul Phillips getting points for his Zone Win. Heaviest round was Mark Painter with a  10lb 15oz Undulate Ray and  Ant Davies 14oz Sole heaviest flat. Zone Winners picked up £100, nominated fish pool winners with Bass Ben Arnold with a 34cm Specimen.</t>
  </si>
  <si>
    <t>2nd September 2017</t>
  </si>
  <si>
    <t>1800-2300</t>
  </si>
  <si>
    <t>10-8-0</t>
  </si>
  <si>
    <t>168</t>
  </si>
  <si>
    <t>3-12-0</t>
  </si>
  <si>
    <t>60</t>
  </si>
  <si>
    <t>2-9-8</t>
  </si>
  <si>
    <t>41.5</t>
  </si>
  <si>
    <t>2-1-1</t>
  </si>
  <si>
    <t xml:space="preserve">F </t>
  </si>
  <si>
    <t>Tony Spencer</t>
  </si>
  <si>
    <t>16-15-0</t>
  </si>
  <si>
    <t>271</t>
  </si>
  <si>
    <t>Gilthead Bream</t>
  </si>
  <si>
    <t xml:space="preserve">G </t>
  </si>
  <si>
    <t>12-11-0</t>
  </si>
  <si>
    <t>203</t>
  </si>
  <si>
    <t>0-10-8</t>
  </si>
  <si>
    <t>10.5</t>
  </si>
  <si>
    <t>6-4-0</t>
  </si>
  <si>
    <t>100</t>
  </si>
  <si>
    <t>5-1-0</t>
  </si>
  <si>
    <t>81</t>
  </si>
  <si>
    <t>2-1-8</t>
  </si>
  <si>
    <t>33.5</t>
  </si>
  <si>
    <t>11-14-0</t>
  </si>
  <si>
    <t>Bream</t>
  </si>
  <si>
    <t>The SLO had it's Eighth competition at Hill Head sponsored by Poindestres on Saturday the 2nd of September 2017 from 6pm until 11pm. 60 anglers fished in 3 zones with 58 anglers weighing in. The sizeable fish consisted of 8 Thornback Ray,3 Silver Eels, 4 Gilthead Bream, 1 Flounder, 4 Sole,13 Scad and 13 Tub Gurnards a total of 447 fish were caught. The Winner of the match was Darren Cramer from Southampton with 16lb 15oz from peg 30 consisting of a 2 Thornbacks and 3 topups. Second place was Daz Newland from IOW on peg 37 with 12lb 11oz consisting of 1 Thornback, 2 Gilthead Bream and 8 topups. Third place was Steve Paulley from Southampton on peg 17 with 11lb 2oz. Penn points on weight will be awarded to Darren Cramer(Rayman), Daz Newland and Steve Paulley with Anton James getting points for his Zone Win. Heaviest round was Darren Cramer with his 11lb 14oz Thornback Ray and  Jeff Fisks 1lb 15oz Sole heaviest flat. Zone Winners picked up £100, nominated fish pool winners with Bream Russel Preston with a 28cm Specimen.</t>
  </si>
  <si>
    <t>1100-1600</t>
  </si>
  <si>
    <t>14th Oct 2017</t>
  </si>
  <si>
    <t>Ben Edwards</t>
  </si>
  <si>
    <t>Steven Salisbury</t>
  </si>
  <si>
    <t>Saul Page</t>
  </si>
  <si>
    <t>Deal</t>
  </si>
  <si>
    <t>Mark Lord</t>
  </si>
  <si>
    <t>Pete Belgium</t>
  </si>
  <si>
    <t>Garfish</t>
  </si>
  <si>
    <t>1-10-8</t>
  </si>
  <si>
    <t>26.5</t>
  </si>
  <si>
    <t>Herring</t>
  </si>
  <si>
    <t xml:space="preserve">H </t>
  </si>
  <si>
    <t xml:space="preserve">L </t>
  </si>
  <si>
    <t>5-3-0</t>
  </si>
  <si>
    <t>83</t>
  </si>
  <si>
    <t>5-7-0</t>
  </si>
  <si>
    <t>87</t>
  </si>
  <si>
    <t>6-9-0</t>
  </si>
  <si>
    <t>105</t>
  </si>
  <si>
    <t>7-3-0</t>
  </si>
  <si>
    <t>115</t>
  </si>
  <si>
    <t>8-2-8</t>
  </si>
  <si>
    <t>130.5</t>
  </si>
  <si>
    <t xml:space="preserve">P </t>
  </si>
  <si>
    <t>9-1-0</t>
  </si>
  <si>
    <t>145</t>
  </si>
  <si>
    <t>9-2-0</t>
  </si>
  <si>
    <t xml:space="preserve">T </t>
  </si>
  <si>
    <t>16-9-0</t>
  </si>
  <si>
    <t>265</t>
  </si>
  <si>
    <t>2-10-0</t>
  </si>
  <si>
    <t>42</t>
  </si>
  <si>
    <t>3-1-0</t>
  </si>
  <si>
    <t>49</t>
  </si>
  <si>
    <t>21-7-0</t>
  </si>
  <si>
    <t>343</t>
  </si>
  <si>
    <t>7-0-0</t>
  </si>
  <si>
    <t>112</t>
  </si>
  <si>
    <t>6-6-0</t>
  </si>
  <si>
    <t xml:space="preserve">D </t>
  </si>
  <si>
    <t>5-5-0</t>
  </si>
  <si>
    <t>85</t>
  </si>
  <si>
    <t>72</t>
  </si>
  <si>
    <t>3-13-0</t>
  </si>
  <si>
    <t>10-12-8</t>
  </si>
  <si>
    <t>174.5</t>
  </si>
  <si>
    <t>9-13-8</t>
  </si>
  <si>
    <t>157.5</t>
  </si>
  <si>
    <t>8-6-0</t>
  </si>
  <si>
    <t>134</t>
  </si>
  <si>
    <t>TL Mullet</t>
  </si>
  <si>
    <t>5-13-8</t>
  </si>
  <si>
    <t>94.5</t>
  </si>
  <si>
    <t>5-8-0</t>
  </si>
  <si>
    <t>88</t>
  </si>
  <si>
    <t>7-9-0</t>
  </si>
  <si>
    <t>121</t>
  </si>
  <si>
    <t>2-9-0</t>
  </si>
  <si>
    <t>41</t>
  </si>
  <si>
    <t>Conger eel</t>
  </si>
  <si>
    <t>The SLO had it's ninth competition at Chesil sponsored by Weymouth Angling centre on Saturday the 14th of October 2017 from 11am until 4pm. 54 anglers fished in 3 zones with 42 anglers weighing in. The sizeable fish consisted of 215 Garfish,1 Turbot, 2 Herring,11 Whiting, 2 Thick lip mullet, 26 Plaice, 1 Dab, 5 Pout, 15 LSD,3 Sole, 10 Scad, 1 Red Gurnard, 6 Conger and 3 Tub Gurnard  a total of 365 fish were caught. The Winner of the match was Jeff Fisk from Bournemouth with 21lb 7oz from peg 8 consisting of a 42 Garfish  and 7 topups. Second place was Saul Page from Deal on peg 40 with 16lb 9oz consisting of 24 Gars a whiting and 2 congers. Third place was Daz Newland from IOW on peg 47 with 10lb 12oz. Penn points on weight will be awarded to Jeff Fisk,Saul Page and Daz Newl. Heaviest round was Dave Lane with his 4lb 4oz Conger and  Rob Marshalls 4lb 14oz Turbot heaviest flat. Zone Winners picked up £100, nominated fish pool winners with Bream Roll over none caught.</t>
  </si>
  <si>
    <t>4lb 4oz</t>
  </si>
  <si>
    <t>4lb 14oz</t>
  </si>
  <si>
    <t>Non Caught</t>
  </si>
  <si>
    <t>Hayling</t>
  </si>
  <si>
    <t>4th Nov 2017</t>
  </si>
  <si>
    <t>1900 - 0000</t>
  </si>
  <si>
    <t>Red Mullet</t>
  </si>
  <si>
    <t>10-9-8</t>
  </si>
  <si>
    <t>169.5</t>
  </si>
  <si>
    <t>8-11-0</t>
  </si>
  <si>
    <t>138</t>
  </si>
  <si>
    <t>7-7-0</t>
  </si>
  <si>
    <t>119</t>
  </si>
  <si>
    <t>99</t>
  </si>
  <si>
    <t>3-5-0</t>
  </si>
  <si>
    <t>53</t>
  </si>
  <si>
    <t>14-2-0</t>
  </si>
  <si>
    <t>226</t>
  </si>
  <si>
    <t>51.5</t>
  </si>
  <si>
    <t>2-12-0</t>
  </si>
  <si>
    <t>24-14-8</t>
  </si>
  <si>
    <t>398.5</t>
  </si>
  <si>
    <t>19-8-12</t>
  </si>
  <si>
    <t>311.75</t>
  </si>
  <si>
    <t>30-2-8</t>
  </si>
  <si>
    <t>482.5</t>
  </si>
  <si>
    <t>17-3-0</t>
  </si>
  <si>
    <t>273</t>
  </si>
  <si>
    <t>A07`</t>
  </si>
  <si>
    <t>13-7-0</t>
  </si>
  <si>
    <t>215</t>
  </si>
  <si>
    <t>12-12-0</t>
  </si>
  <si>
    <t>204</t>
  </si>
  <si>
    <t>Darren Phillips</t>
  </si>
  <si>
    <t>9-8-0</t>
  </si>
  <si>
    <t>8-12-0</t>
  </si>
  <si>
    <t>130</t>
  </si>
  <si>
    <t>4-6-0</t>
  </si>
  <si>
    <t>70</t>
  </si>
  <si>
    <t>2-13-8</t>
  </si>
  <si>
    <t>2-8-8</t>
  </si>
  <si>
    <t>40.5</t>
  </si>
  <si>
    <t>2-2-0</t>
  </si>
  <si>
    <t>34</t>
  </si>
  <si>
    <t>1-12-12</t>
  </si>
  <si>
    <t>28.75</t>
  </si>
  <si>
    <t>D. Cramer</t>
  </si>
  <si>
    <t>12lb 15oz</t>
  </si>
  <si>
    <t>A.Harvey/R.Preston</t>
  </si>
  <si>
    <t>29cm</t>
  </si>
  <si>
    <t>The SLO had it's Tenth competition at Hayling Island sponsored by Alans Marine on Saturday the 4th of November 2017 from 7pm until 12pm. 43 anglers fished in 2 zones with 35 anglers weighing in. The sizeable fish consisted of 1 Red Mullet,3 Thornback Rays, 12 Undulate Rays,5 Whiting, 1 Silver Eel, 2 Hounds, 47 Pout, 33 LSD,1 tub Gurnard and 1 Conger  a total of 142 fish were caught. The Winner of the match was Darren Bond from Worthing with 30lb 2oz from peg 16 consisting of a 3 Undulates and a pout. Second place was Darren Rayman Cramer from Southampton on Peg 14 with 24lb 14oz 8dr with 2 Undulates and 2 pout. Third place was Jeff Fisk from Bournemouth with 19lb 8oz 12dr. Penn points on weight will be awarded to Darren Bond, Darren Cramer and Jeff Fisk. Heaviest round was Darren Cramer with a 12lb 15oz Undulate and  no flats were caought. Zone Winners picked up £100, nominated fish pool winners with Pout at 29cm Alley Harvey and Russell Preston.</t>
  </si>
  <si>
    <t>Nov/Nov</t>
  </si>
  <si>
    <t>18th Nov 2017</t>
  </si>
  <si>
    <t>24-8-0</t>
  </si>
  <si>
    <t>392</t>
  </si>
  <si>
    <t>14-0-0</t>
  </si>
  <si>
    <t>223</t>
  </si>
  <si>
    <t>175</t>
  </si>
  <si>
    <t>10-3-8</t>
  </si>
  <si>
    <t>163.5</t>
  </si>
  <si>
    <t>3-11-8</t>
  </si>
  <si>
    <t>59.5</t>
  </si>
  <si>
    <t>2-8-0</t>
  </si>
  <si>
    <t>40</t>
  </si>
  <si>
    <t>C35</t>
  </si>
  <si>
    <t>C38</t>
  </si>
  <si>
    <t>Brad Young</t>
  </si>
  <si>
    <t>B20</t>
  </si>
  <si>
    <t>2-0-8</t>
  </si>
  <si>
    <t>32.5</t>
  </si>
  <si>
    <t>B19</t>
  </si>
  <si>
    <t>C37</t>
  </si>
  <si>
    <t>C40</t>
  </si>
  <si>
    <t>D. Stevens</t>
  </si>
  <si>
    <t>13lb 9oz</t>
  </si>
  <si>
    <t>D.Cramer</t>
  </si>
  <si>
    <t>The SLO had it's eleventh competition at Eastney sponsored by DSCM Printers on Saturday the 18th of November 2017 from 7pm until 12pm. 45 anglers fished in 3 zones with 27 anglers weighing in. The sizeable fish consisted of 1 SE Rays, 6 Undulate Rays,7 Whiting, 21 Pout and 15 LSD  a total of 54 fish were caught. The Winner of the match was Darren Stevens from Bristol with 24lb 8oz from peg 2 consisting of a 2 Undulates. Second place was Peter Farrell from Portsmouth on Peg 50 with 10lb 3oz 8dr with 1 Undulate, 2 LSD and 5 pout. Third place was Malcolm Penny from Southampton with 3lb 14oz. Penn points on weight will be awarded to Darren Stevens, Jeff Fisk and John Sloper. Heaviest round was Darren Stevens with a 13lb 9oz Undulate and  no flats were caught. Zone Winners picked up £90, nominated fish pool winners with Whiting at 34cm Darren Cramer.</t>
  </si>
  <si>
    <t>SMALL EYE RAY</t>
  </si>
  <si>
    <t>Sum of Value</t>
  </si>
  <si>
    <t>KG</t>
  </si>
  <si>
    <t>Steamer point</t>
  </si>
  <si>
    <t>2nd December 2017</t>
  </si>
  <si>
    <t>1700 - 2200</t>
  </si>
  <si>
    <t>7-7-12</t>
  </si>
  <si>
    <t>119.75</t>
  </si>
  <si>
    <t xml:space="preserve">R </t>
  </si>
  <si>
    <t>61</t>
  </si>
  <si>
    <t>2-14-0</t>
  </si>
  <si>
    <t>45</t>
  </si>
  <si>
    <t>5-12-8</t>
  </si>
  <si>
    <t>92.5</t>
  </si>
  <si>
    <t>3-8-0</t>
  </si>
  <si>
    <t>56</t>
  </si>
  <si>
    <t>6-3-0</t>
  </si>
  <si>
    <t>3-2-0</t>
  </si>
  <si>
    <t>50</t>
  </si>
  <si>
    <t>1-8-5</t>
  </si>
  <si>
    <t>25.5</t>
  </si>
  <si>
    <t>4-13-8</t>
  </si>
  <si>
    <t>77.5</t>
  </si>
  <si>
    <t>52</t>
  </si>
  <si>
    <t>45.5</t>
  </si>
  <si>
    <t>2-4-0</t>
  </si>
  <si>
    <t>36</t>
  </si>
  <si>
    <t>Tristan</t>
  </si>
  <si>
    <t>C39</t>
  </si>
  <si>
    <t>70.25</t>
  </si>
  <si>
    <t>Tony South</t>
  </si>
  <si>
    <t>1-3-12</t>
  </si>
  <si>
    <t>Paul Driver</t>
  </si>
  <si>
    <t>Phil Ethridge</t>
  </si>
  <si>
    <t>Martin Mogridge</t>
  </si>
  <si>
    <t>M.Paynter</t>
  </si>
  <si>
    <t>3-12</t>
  </si>
  <si>
    <t>B.Adams</t>
  </si>
  <si>
    <t>**Rollover</t>
  </si>
  <si>
    <t>M.Brook/M.Groves/Mark Painter</t>
  </si>
  <si>
    <t>The SLO had it's twelth competition at Steamer Point sponsored by Christchurch Angling Centre on Saturday the 2nd of December 2017 from 5pm until 10pm. 56 anglers fished in 3 zones with 49 anglers weighing in. The sizeable fish consisted of 1 Bass, 1 Silver Eel,168 Whiting, 38 Pout,3 Rockling, 2 dabs, 4 flounders, 2 sole and a very cold Tub gurnard  a total of 275 fish were caught. The Winner of the match was Mark Painter from Bournemouthl with 7lb 7oz 12dr from peg 1 consisting of a 1 Bass, 1 rockling, 5 whiting and 3 pout. Second place was Ben Arnold from Worthing on Peg 10 with 6lb 3oz with 11 whiting, 1 Rockling and 1 pout. Third place was Darren Cramer from Southampton with 5lb 12oz. Penn points on weight will be awarded to Mark Painter, Ben Arnold and Darren Cramer. Heaviest round was Mark Painter with his 3lb 15oz Bass and  flatfish pool with a 15oz Flounder was won by Becky Adams who picked up £275 pounds due to it being a rollover. Zone Winners picked up £100, nominated fish pool winners with Pouting at 29cm Mark Painter, Mike Groves and Matt Brook.</t>
  </si>
  <si>
    <t>WINNER</t>
  </si>
  <si>
    <t>RUNNER UP</t>
  </si>
  <si>
    <t>Best 12 of 12</t>
  </si>
  <si>
    <t>Winner</t>
  </si>
  <si>
    <t>Runner up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</si>
</sst>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3" formatCode="_-* #,##0.00_-;\-* #,##0.00_-;_-* &quot;-&quot;??_-;_-@_-"/>
    <numFmt numFmtId="164" formatCode="_-* #,##0_-;\-* #,##0_-;_-* &quot;-&quot;??_-;_-@_-"/>
    <numFmt numFmtId="165" formatCode="_-* #,##0.000_-;\-* #,##0.00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8"/>
      <color rgb="FF0000FF"/>
      <name val="Arial"/>
      <family val="2"/>
    </font>
    <font>
      <b/>
      <sz val="8"/>
      <name val="Arial"/>
      <family val="2"/>
    </font>
    <font>
      <b/>
      <sz val="8"/>
      <color rgb="FFFF0000"/>
      <name val="Arial"/>
      <family val="2"/>
    </font>
    <font>
      <b/>
      <sz val="8"/>
      <color rgb="FF000000"/>
      <name val="Arial"/>
      <family val="2"/>
    </font>
    <font>
      <sz val="8"/>
      <name val="Arial"/>
      <family val="2"/>
    </font>
    <font>
      <sz val="8"/>
      <color rgb="FF0000FF"/>
      <name val="Arial"/>
      <family val="2"/>
    </font>
    <font>
      <sz val="8"/>
      <color rgb="FFFF0000"/>
      <name val="Arial"/>
      <family val="2"/>
    </font>
    <font>
      <sz val="8"/>
      <color rgb="FF000000"/>
      <name val="Arial"/>
      <family val="2"/>
    </font>
    <font>
      <i/>
      <sz val="11"/>
      <color theme="1"/>
      <name val="Calibri"/>
      <family val="2"/>
      <scheme val="minor"/>
    </font>
    <font>
      <i/>
      <sz val="8"/>
      <color rgb="FF0000FF"/>
      <name val="Arial"/>
      <family val="2"/>
    </font>
    <font>
      <i/>
      <sz val="8"/>
      <color rgb="FFFF0000"/>
      <name val="Arial"/>
      <family val="2"/>
    </font>
    <font>
      <u/>
      <sz val="11"/>
      <color theme="10"/>
      <name val="Calibri"/>
      <family val="2"/>
      <scheme val="minor"/>
    </font>
    <font>
      <u/>
      <sz val="8"/>
      <color rgb="FF0000FF"/>
      <name val="Arial"/>
      <family val="2"/>
    </font>
    <font>
      <u/>
      <sz val="8"/>
      <color rgb="FF000000"/>
      <name val="Arial"/>
      <family val="2"/>
    </font>
    <font>
      <sz val="8"/>
      <color rgb="FFFF00FF"/>
      <name val="Arial"/>
      <family val="2"/>
    </font>
    <font>
      <sz val="8"/>
      <color rgb="FF0066CC"/>
      <name val="Arial"/>
      <family val="2"/>
    </font>
    <font>
      <b/>
      <u/>
      <sz val="11"/>
      <color theme="1"/>
      <name val="Calibri"/>
      <family val="2"/>
      <scheme val="minor"/>
    </font>
    <font>
      <sz val="11"/>
      <color rgb="FF141823"/>
      <name val="Arial"/>
      <family val="2"/>
    </font>
    <font>
      <sz val="11"/>
      <color rgb="FFFF0000"/>
      <name val="Calibri"/>
      <family val="2"/>
      <scheme val="minor"/>
    </font>
    <font>
      <u/>
      <sz val="11"/>
      <color theme="1"/>
      <name val="Calibri"/>
      <family val="2"/>
      <scheme val="minor"/>
    </font>
    <font>
      <b/>
      <sz val="11"/>
      <color theme="0"/>
      <name val="Calibri"/>
      <family val="2"/>
      <scheme val="minor"/>
    </font>
    <font>
      <sz val="8"/>
      <color theme="0"/>
      <name val="Arial"/>
      <family val="2"/>
    </font>
    <font>
      <i/>
      <sz val="11"/>
      <color theme="0"/>
      <name val="Calibri"/>
      <family val="2"/>
      <scheme val="minor"/>
    </font>
    <font>
      <sz val="8"/>
      <color theme="2"/>
      <name val="Arial"/>
      <family val="2"/>
    </font>
    <font>
      <b/>
      <sz val="8"/>
      <color theme="1"/>
      <name val="Arial"/>
      <family val="2"/>
    </font>
    <font>
      <sz val="8"/>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0C0C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363">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8" fillId="0" borderId="1" xfId="0" applyFont="1" applyBorder="1" applyAlignment="1">
      <alignment horizontal="center"/>
    </xf>
    <xf numFmtId="0" fontId="7" fillId="0" borderId="2" xfId="0" applyFont="1" applyBorder="1" applyAlignment="1">
      <alignment horizontal="center"/>
    </xf>
    <xf numFmtId="0" fontId="9" fillId="0" borderId="2" xfId="0" applyFont="1" applyBorder="1" applyAlignment="1">
      <alignment horizontal="center"/>
    </xf>
    <xf numFmtId="0" fontId="10" fillId="0" borderId="2" xfId="0" applyFont="1" applyBorder="1" applyAlignment="1">
      <alignment horizontal="center"/>
    </xf>
    <xf numFmtId="6" fontId="0" fillId="0" borderId="0" xfId="0" applyNumberFormat="1"/>
    <xf numFmtId="6" fontId="9" fillId="0" borderId="2" xfId="0" applyNumberFormat="1" applyFont="1" applyBorder="1" applyAlignment="1">
      <alignment horizontal="center"/>
    </xf>
    <xf numFmtId="0" fontId="8" fillId="0" borderId="3" xfId="0" applyFont="1" applyBorder="1" applyAlignment="1">
      <alignment horizontal="center"/>
    </xf>
    <xf numFmtId="0" fontId="7" fillId="0" borderId="4" xfId="0" applyFont="1" applyBorder="1" applyAlignment="1">
      <alignment horizontal="center"/>
    </xf>
    <xf numFmtId="0" fontId="9" fillId="0" borderId="4" xfId="0" applyFont="1" applyBorder="1" applyAlignment="1">
      <alignment horizontal="center"/>
    </xf>
    <xf numFmtId="0" fontId="10" fillId="0" borderId="4" xfId="0" applyFont="1" applyBorder="1" applyAlignment="1">
      <alignment horizontal="center"/>
    </xf>
    <xf numFmtId="0" fontId="8" fillId="0" borderId="4" xfId="0" applyFont="1" applyBorder="1" applyAlignment="1">
      <alignment horizontal="center"/>
    </xf>
    <xf numFmtId="6" fontId="9" fillId="0" borderId="0" xfId="0" applyNumberFormat="1" applyFont="1" applyAlignment="1">
      <alignment horizontal="center"/>
    </xf>
    <xf numFmtId="14" fontId="3" fillId="0" borderId="0" xfId="0" applyNumberFormat="1" applyFont="1" applyAlignment="1">
      <alignment horizontal="center"/>
    </xf>
    <xf numFmtId="49" fontId="7" fillId="0" borderId="4" xfId="0" applyNumberFormat="1" applyFont="1" applyBorder="1" applyAlignment="1">
      <alignment horizontal="center"/>
    </xf>
    <xf numFmtId="0" fontId="7" fillId="0" borderId="0" xfId="0" applyFont="1" applyBorder="1" applyAlignment="1">
      <alignment horizontal="center"/>
    </xf>
    <xf numFmtId="49" fontId="7" fillId="0" borderId="0" xfId="0" applyNumberFormat="1" applyFont="1" applyBorder="1" applyAlignment="1">
      <alignment horizontal="center"/>
    </xf>
    <xf numFmtId="49" fontId="7" fillId="0" borderId="4" xfId="0" applyNumberFormat="1" applyFont="1" applyFill="1" applyBorder="1" applyAlignment="1">
      <alignment horizontal="center"/>
    </xf>
    <xf numFmtId="0" fontId="11" fillId="0" borderId="0" xfId="0" applyFont="1"/>
    <xf numFmtId="0" fontId="12" fillId="0" borderId="0" xfId="0" applyFont="1" applyAlignment="1">
      <alignment horizontal="center"/>
    </xf>
    <xf numFmtId="0" fontId="12" fillId="0" borderId="0" xfId="0" applyFont="1" applyAlignment="1"/>
    <xf numFmtId="0" fontId="13" fillId="0" borderId="0" xfId="0" applyFont="1" applyAlignment="1">
      <alignment horizontal="center"/>
    </xf>
    <xf numFmtId="0" fontId="12" fillId="2" borderId="1" xfId="0" applyFont="1" applyFill="1" applyBorder="1" applyAlignment="1">
      <alignment horizontal="center"/>
    </xf>
    <xf numFmtId="0" fontId="12" fillId="2" borderId="2" xfId="0" applyFont="1" applyFill="1" applyBorder="1" applyAlignment="1">
      <alignment horizontal="center"/>
    </xf>
    <xf numFmtId="0" fontId="13" fillId="2" borderId="2" xfId="0" applyFont="1" applyFill="1" applyBorder="1" applyAlignment="1">
      <alignment horizont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2" fillId="0" borderId="0" xfId="0" applyFont="1"/>
    <xf numFmtId="0" fontId="5" fillId="0" borderId="2" xfId="0" applyFont="1" applyBorder="1" applyAlignment="1">
      <alignment horizontal="center"/>
    </xf>
    <xf numFmtId="43" fontId="7" fillId="0" borderId="0" xfId="1"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0" fillId="3" borderId="0" xfId="0" applyFill="1"/>
    <xf numFmtId="0" fontId="0" fillId="4" borderId="0" xfId="0" applyFill="1"/>
    <xf numFmtId="0" fontId="3" fillId="3" borderId="0" xfId="0" applyFont="1" applyFill="1" applyAlignment="1">
      <alignment horizontal="center"/>
    </xf>
    <xf numFmtId="0" fontId="5" fillId="3" borderId="0" xfId="0" applyFont="1" applyFill="1" applyAlignment="1">
      <alignment horizontal="center"/>
    </xf>
    <xf numFmtId="0" fontId="6" fillId="3" borderId="0" xfId="0" applyFont="1" applyFill="1" applyAlignment="1">
      <alignment horizontal="center"/>
    </xf>
    <xf numFmtId="0" fontId="4" fillId="3" borderId="0" xfId="0" applyFont="1" applyFill="1" applyAlignment="1">
      <alignment horizontal="center"/>
    </xf>
    <xf numFmtId="0" fontId="8" fillId="0" borderId="2" xfId="0" applyFont="1" applyBorder="1" applyAlignment="1">
      <alignment horizontal="center"/>
    </xf>
    <xf numFmtId="0" fontId="7" fillId="5" borderId="0" xfId="0" applyFont="1" applyFill="1" applyAlignment="1">
      <alignment horizontal="center"/>
    </xf>
    <xf numFmtId="0" fontId="14" fillId="5" borderId="0" xfId="2" applyFill="1" applyAlignment="1">
      <alignment horizontal="center"/>
    </xf>
    <xf numFmtId="0" fontId="8" fillId="5" borderId="0" xfId="0" applyFont="1" applyFill="1" applyAlignment="1">
      <alignment horizontal="center"/>
    </xf>
    <xf numFmtId="0" fontId="7" fillId="0" borderId="6" xfId="0" applyFont="1" applyBorder="1" applyAlignment="1">
      <alignment horizontal="center"/>
    </xf>
    <xf numFmtId="0" fontId="0" fillId="0" borderId="0" xfId="0" applyBorder="1"/>
    <xf numFmtId="0" fontId="0" fillId="0" borderId="6" xfId="0" applyBorder="1"/>
    <xf numFmtId="0" fontId="7" fillId="6" borderId="4" xfId="0" applyFont="1" applyFill="1" applyBorder="1" applyAlignment="1">
      <alignment horizontal="center"/>
    </xf>
    <xf numFmtId="0" fontId="7" fillId="6" borderId="2" xfId="0" applyFont="1" applyFill="1" applyBorder="1" applyAlignment="1">
      <alignment horizontal="center"/>
    </xf>
    <xf numFmtId="0" fontId="9" fillId="6" borderId="4" xfId="0" applyFont="1" applyFill="1" applyBorder="1" applyAlignment="1">
      <alignment horizontal="center"/>
    </xf>
    <xf numFmtId="0" fontId="10" fillId="6" borderId="4" xfId="0" applyFont="1" applyFill="1" applyBorder="1" applyAlignment="1">
      <alignment horizontal="center"/>
    </xf>
    <xf numFmtId="49" fontId="7" fillId="6" borderId="4" xfId="0" applyNumberFormat="1" applyFont="1" applyFill="1" applyBorder="1" applyAlignment="1">
      <alignment horizontal="center"/>
    </xf>
    <xf numFmtId="6" fontId="9" fillId="6" borderId="2" xfId="0" applyNumberFormat="1" applyFont="1" applyFill="1" applyBorder="1" applyAlignment="1">
      <alignment horizontal="center"/>
    </xf>
    <xf numFmtId="0" fontId="8" fillId="6" borderId="4" xfId="0" applyFont="1" applyFill="1" applyBorder="1" applyAlignment="1">
      <alignment horizontal="center"/>
    </xf>
    <xf numFmtId="0" fontId="5" fillId="6" borderId="2" xfId="0" applyFont="1" applyFill="1" applyBorder="1" applyAlignment="1">
      <alignment horizontal="center"/>
    </xf>
    <xf numFmtId="0" fontId="8" fillId="6" borderId="3" xfId="0" applyFont="1" applyFill="1" applyBorder="1" applyAlignment="1">
      <alignment horizontal="center"/>
    </xf>
    <xf numFmtId="0" fontId="9" fillId="6" borderId="2" xfId="0" applyFont="1" applyFill="1" applyBorder="1" applyAlignment="1">
      <alignment horizontal="center"/>
    </xf>
    <xf numFmtId="0" fontId="8" fillId="6" borderId="1" xfId="0" applyFont="1" applyFill="1" applyBorder="1" applyAlignment="1">
      <alignment horizontal="center"/>
    </xf>
    <xf numFmtId="0" fontId="9" fillId="5" borderId="0" xfId="0" applyFont="1" applyFill="1" applyAlignment="1">
      <alignment horizontal="center"/>
    </xf>
    <xf numFmtId="0" fontId="16"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0" fillId="6" borderId="2" xfId="0" applyFont="1" applyFill="1" applyBorder="1" applyAlignment="1">
      <alignment horizontal="center"/>
    </xf>
    <xf numFmtId="49" fontId="7" fillId="6" borderId="1" xfId="0" applyNumberFormat="1" applyFont="1" applyFill="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8" fillId="0" borderId="1" xfId="0" applyFont="1" applyFill="1" applyBorder="1" applyAlignment="1">
      <alignment horizontal="center"/>
    </xf>
    <xf numFmtId="0" fontId="7" fillId="0" borderId="2" xfId="0" applyFont="1" applyFill="1" applyBorder="1" applyAlignment="1">
      <alignment horizontal="center"/>
    </xf>
    <xf numFmtId="0" fontId="9" fillId="0" borderId="2" xfId="0" applyFont="1" applyFill="1" applyBorder="1" applyAlignment="1">
      <alignment horizontal="center"/>
    </xf>
    <xf numFmtId="0" fontId="10" fillId="0" borderId="2" xfId="0" applyFont="1" applyFill="1" applyBorder="1" applyAlignment="1">
      <alignment horizontal="center"/>
    </xf>
    <xf numFmtId="49" fontId="7" fillId="0" borderId="1" xfId="0" applyNumberFormat="1" applyFont="1" applyFill="1" applyBorder="1" applyAlignment="1">
      <alignment horizontal="center"/>
    </xf>
    <xf numFmtId="0" fontId="8" fillId="0" borderId="3" xfId="0" applyFont="1" applyFill="1" applyBorder="1" applyAlignment="1">
      <alignment horizontal="center"/>
    </xf>
    <xf numFmtId="0" fontId="7" fillId="0" borderId="4" xfId="0" applyFont="1" applyFill="1" applyBorder="1" applyAlignment="1">
      <alignment horizontal="center"/>
    </xf>
    <xf numFmtId="0" fontId="9" fillId="0" borderId="4" xfId="0" applyFont="1" applyFill="1" applyBorder="1" applyAlignment="1">
      <alignment horizontal="center"/>
    </xf>
    <xf numFmtId="0" fontId="10" fillId="0" borderId="4" xfId="0" applyFont="1" applyFill="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3" fillId="3" borderId="0" xfId="0" applyNumberFormat="1" applyFont="1" applyFill="1" applyAlignment="1">
      <alignment horizontal="center"/>
    </xf>
    <xf numFmtId="0" fontId="8" fillId="0" borderId="0" xfId="0" applyNumberFormat="1" applyFont="1" applyAlignment="1">
      <alignment horizontal="center"/>
    </xf>
    <xf numFmtId="0" fontId="8" fillId="0" borderId="2" xfId="0" applyNumberFormat="1" applyFont="1" applyBorder="1" applyAlignment="1">
      <alignment horizontal="center"/>
    </xf>
    <xf numFmtId="0" fontId="0" fillId="0" borderId="0" xfId="0" applyNumberFormat="1"/>
    <xf numFmtId="1" fontId="4" fillId="3" borderId="0" xfId="0" applyNumberFormat="1" applyFont="1" applyFill="1" applyAlignment="1">
      <alignment horizontal="center"/>
    </xf>
    <xf numFmtId="1" fontId="7" fillId="0" borderId="0" xfId="0" applyNumberFormat="1" applyFont="1" applyAlignment="1">
      <alignment horizontal="center"/>
    </xf>
    <xf numFmtId="1" fontId="0" fillId="0" borderId="0" xfId="0" applyNumberFormat="1"/>
    <xf numFmtId="0" fontId="9" fillId="2" borderId="2" xfId="0" applyFont="1" applyFill="1" applyBorder="1" applyAlignment="1">
      <alignment horizontal="center"/>
    </xf>
    <xf numFmtId="0" fontId="8" fillId="2" borderId="2" xfId="0" applyFont="1" applyFill="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0" fillId="0" borderId="0" xfId="0" applyFill="1" applyBorder="1"/>
    <xf numFmtId="14" fontId="0" fillId="0" borderId="0" xfId="0" applyNumberFormat="1"/>
    <xf numFmtId="0" fontId="20" fillId="0" borderId="0" xfId="0" applyFont="1"/>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2" fontId="7" fillId="6" borderId="2" xfId="0" applyNumberFormat="1" applyFont="1" applyFill="1" applyBorder="1" applyAlignment="1">
      <alignment horizontal="center"/>
    </xf>
    <xf numFmtId="2" fontId="7" fillId="0" borderId="2" xfId="0" applyNumberFormat="1" applyFont="1" applyFill="1" applyBorder="1" applyAlignment="1">
      <alignment horizontal="center"/>
    </xf>
    <xf numFmtId="0" fontId="4" fillId="0" borderId="0" xfId="0" applyFont="1" applyAlignment="1"/>
    <xf numFmtId="14" fontId="8" fillId="0" borderId="0" xfId="0" applyNumberFormat="1" applyFont="1" applyBorder="1" applyAlignment="1">
      <alignment horizontal="center"/>
    </xf>
    <xf numFmtId="0" fontId="7" fillId="0" borderId="0" xfId="0" applyFont="1" applyAlignment="1"/>
    <xf numFmtId="0" fontId="7"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7" fillId="0" borderId="5" xfId="0" applyFont="1" applyBorder="1" applyAlignment="1"/>
    <xf numFmtId="0" fontId="0" fillId="0" borderId="0" xfId="0"/>
    <xf numFmtId="2" fontId="8" fillId="0" borderId="2" xfId="0" applyNumberFormat="1" applyFont="1" applyBorder="1" applyAlignment="1">
      <alignment horizontal="center"/>
    </xf>
    <xf numFmtId="0" fontId="8" fillId="0" borderId="2" xfId="0" applyFont="1" applyFill="1" applyBorder="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12" fillId="0" borderId="0" xfId="0" applyFont="1" applyAlignment="1">
      <alignment horizontal="center"/>
    </xf>
    <xf numFmtId="0" fontId="10" fillId="0" borderId="6" xfId="0" applyFont="1" applyBorder="1" applyAlignment="1">
      <alignment horizontal="center"/>
    </xf>
    <xf numFmtId="0" fontId="8" fillId="0" borderId="8" xfId="0" applyFont="1" applyBorder="1" applyAlignment="1">
      <alignment horizontal="center"/>
    </xf>
    <xf numFmtId="0" fontId="7" fillId="0" borderId="9" xfId="0" applyFont="1" applyBorder="1" applyAlignment="1">
      <alignment horizontal="center"/>
    </xf>
    <xf numFmtId="0" fontId="7" fillId="0" borderId="0" xfId="0" applyFont="1" applyFill="1" applyBorder="1" applyAlignment="1">
      <alignment horizontal="center"/>
    </xf>
    <xf numFmtId="0" fontId="12" fillId="0" borderId="0" xfId="0" applyFont="1" applyAlignment="1">
      <alignment horizontal="center"/>
    </xf>
    <xf numFmtId="49" fontId="7" fillId="0" borderId="1" xfId="0" applyNumberFormat="1" applyFont="1" applyBorder="1" applyAlignment="1">
      <alignment horizontal="center"/>
    </xf>
    <xf numFmtId="164" fontId="5" fillId="0" borderId="0" xfId="1" applyNumberFormat="1" applyFont="1" applyAlignment="1">
      <alignment horizontal="center"/>
    </xf>
    <xf numFmtId="0" fontId="4" fillId="3" borderId="0" xfId="0" applyFont="1" applyFill="1" applyAlignment="1">
      <alignment horizontal="center"/>
    </xf>
    <xf numFmtId="0" fontId="12" fillId="0" borderId="0" xfId="0" applyFont="1" applyBorder="1" applyAlignment="1">
      <alignment horizontal="center"/>
    </xf>
    <xf numFmtId="165" fontId="0" fillId="0" borderId="0" xfId="1" applyNumberFormat="1" applyFont="1"/>
    <xf numFmtId="165" fontId="4" fillId="0" borderId="0" xfId="1" applyNumberFormat="1" applyFont="1" applyAlignment="1">
      <alignment horizontal="center"/>
    </xf>
    <xf numFmtId="165" fontId="7" fillId="0" borderId="2" xfId="1" applyNumberFormat="1" applyFont="1" applyFill="1" applyBorder="1" applyAlignment="1">
      <alignment horizontal="center"/>
    </xf>
    <xf numFmtId="165" fontId="7" fillId="6" borderId="2" xfId="1" applyNumberFormat="1" applyFont="1" applyFill="1" applyBorder="1" applyAlignment="1">
      <alignment horizontal="center"/>
    </xf>
    <xf numFmtId="165" fontId="7" fillId="0" borderId="0" xfId="1" applyNumberFormat="1"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4" fillId="3" borderId="0" xfId="0" applyFont="1" applyFill="1" applyAlignment="1">
      <alignment horizontal="center"/>
    </xf>
    <xf numFmtId="0" fontId="0" fillId="0" borderId="0" xfId="0" applyFill="1"/>
    <xf numFmtId="0" fontId="10" fillId="3" borderId="4" xfId="0" applyFont="1" applyFill="1" applyBorder="1" applyAlignment="1">
      <alignment horizontal="center"/>
    </xf>
    <xf numFmtId="0" fontId="7" fillId="3" borderId="1" xfId="0" applyFont="1" applyFill="1" applyBorder="1" applyAlignment="1">
      <alignment horizontal="center"/>
    </xf>
    <xf numFmtId="0" fontId="7" fillId="3" borderId="3" xfId="0" applyFont="1" applyFill="1" applyBorder="1" applyAlignment="1">
      <alignment horizontal="center"/>
    </xf>
    <xf numFmtId="0" fontId="9"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4" fillId="3"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0" fillId="7" borderId="0" xfId="0" applyFill="1"/>
    <xf numFmtId="0" fontId="7" fillId="3" borderId="10" xfId="0" applyFont="1" applyFill="1" applyBorder="1" applyAlignment="1">
      <alignment horizontal="center"/>
    </xf>
    <xf numFmtId="0" fontId="12" fillId="0" borderId="0" xfId="0" applyFont="1" applyAlignment="1">
      <alignment horizontal="center"/>
    </xf>
    <xf numFmtId="0" fontId="8" fillId="0" borderId="0" xfId="0" applyFont="1" applyBorder="1" applyAlignment="1">
      <alignment horizontal="center"/>
    </xf>
    <xf numFmtId="49" fontId="8" fillId="0" borderId="0" xfId="0" applyNumberFormat="1" applyFont="1" applyBorder="1" applyAlignment="1">
      <alignment horizontal="center"/>
    </xf>
    <xf numFmtId="0" fontId="7" fillId="0" borderId="0" xfId="0" applyFont="1" applyBorder="1" applyAlignment="1"/>
    <xf numFmtId="0" fontId="0" fillId="0" borderId="5" xfId="0" applyBorder="1"/>
    <xf numFmtId="0" fontId="7" fillId="0" borderId="11" xfId="0" applyFont="1" applyBorder="1" applyAlignment="1">
      <alignment horizontal="center"/>
    </xf>
    <xf numFmtId="0" fontId="21" fillId="0" borderId="0" xfId="0" applyFont="1"/>
    <xf numFmtId="14" fontId="8" fillId="0" borderId="7" xfId="0" applyNumberFormat="1" applyFont="1" applyBorder="1" applyAlignment="1">
      <alignment horizontal="center"/>
    </xf>
    <xf numFmtId="0" fontId="8" fillId="0" borderId="7" xfId="0" applyFont="1" applyBorder="1" applyAlignment="1">
      <alignment horizontal="center"/>
    </xf>
    <xf numFmtId="0" fontId="0" fillId="0" borderId="7" xfId="0" applyBorder="1"/>
    <xf numFmtId="0" fontId="7" fillId="0" borderId="0" xfId="0" applyFont="1" applyAlignment="1">
      <alignment horizontal="center"/>
    </xf>
    <xf numFmtId="0" fontId="0" fillId="0" borderId="5" xfId="0"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4" fillId="3" borderId="0" xfId="0" applyFont="1" applyFill="1" applyAlignment="1">
      <alignment horizontal="center"/>
    </xf>
    <xf numFmtId="14" fontId="0" fillId="0" borderId="5" xfId="0" applyNumberFormat="1" applyBorder="1"/>
    <xf numFmtId="14" fontId="0" fillId="0" borderId="6" xfId="0" applyNumberFormat="1" applyBorder="1"/>
    <xf numFmtId="14" fontId="7" fillId="0" borderId="7" xfId="0" applyNumberFormat="1" applyFont="1" applyBorder="1" applyAlignment="1">
      <alignment horizontal="center"/>
    </xf>
    <xf numFmtId="43" fontId="0" fillId="0" borderId="0" xfId="1" applyFont="1"/>
    <xf numFmtId="0" fontId="4" fillId="0" borderId="0" xfId="0" applyFont="1" applyAlignment="1">
      <alignment horizontal="center"/>
    </xf>
    <xf numFmtId="0" fontId="7" fillId="0" borderId="0" xfId="0" applyFont="1" applyAlignment="1">
      <alignment horizontal="center"/>
    </xf>
    <xf numFmtId="2" fontId="7" fillId="0" borderId="0" xfId="0" applyNumberFormat="1" applyFont="1" applyAlignment="1">
      <alignment horizontal="center"/>
    </xf>
    <xf numFmtId="0" fontId="12" fillId="0" borderId="0" xfId="0" applyFont="1" applyAlignment="1">
      <alignment horizontal="center"/>
    </xf>
    <xf numFmtId="0" fontId="0" fillId="0" borderId="0" xfId="0"/>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4" fillId="3" borderId="0" xfId="0" applyFont="1" applyFill="1" applyAlignment="1">
      <alignment horizontal="center"/>
    </xf>
    <xf numFmtId="0" fontId="9" fillId="0" borderId="0" xfId="0" applyFont="1" applyAlignment="1">
      <alignment horizontal="center"/>
    </xf>
    <xf numFmtId="0" fontId="8" fillId="0" borderId="0" xfId="0" applyFont="1" applyAlignment="1">
      <alignment horizontal="center"/>
    </xf>
    <xf numFmtId="0" fontId="4" fillId="3" borderId="0" xfId="0" applyFont="1" applyFill="1" applyAlignment="1">
      <alignment horizontal="center"/>
    </xf>
    <xf numFmtId="0" fontId="10" fillId="3" borderId="2" xfId="0" applyFont="1" applyFill="1"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3" borderId="4" xfId="0" applyFont="1" applyFill="1" applyBorder="1" applyAlignment="1">
      <alignment horizontal="center"/>
    </xf>
    <xf numFmtId="0" fontId="7" fillId="3" borderId="2" xfId="0" applyFont="1" applyFill="1" applyBorder="1" applyAlignment="1">
      <alignment horizontal="center"/>
    </xf>
    <xf numFmtId="0" fontId="0" fillId="0" borderId="0" xfId="0" pivotButton="1"/>
    <xf numFmtId="0" fontId="0" fillId="0" borderId="0" xfId="0" applyAlignment="1">
      <alignment horizontal="left"/>
    </xf>
    <xf numFmtId="0" fontId="19" fillId="0" borderId="0" xfId="0" applyFont="1" applyFill="1"/>
    <xf numFmtId="0" fontId="22" fillId="0" borderId="0" xfId="0" applyFont="1" applyFill="1"/>
    <xf numFmtId="0" fontId="0" fillId="0" borderId="0" xfId="0" applyFont="1" applyFill="1"/>
    <xf numFmtId="0" fontId="2" fillId="0" borderId="6" xfId="0" applyFont="1" applyBorder="1"/>
    <xf numFmtId="0" fontId="2" fillId="0" borderId="6" xfId="0" applyFont="1" applyFill="1" applyBorder="1"/>
    <xf numFmtId="0" fontId="4"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0" fontId="24" fillId="0" borderId="0" xfId="0" applyFont="1" applyAlignment="1">
      <alignment horizontal="center"/>
    </xf>
    <xf numFmtId="0" fontId="23" fillId="0" borderId="0" xfId="0" applyFont="1"/>
    <xf numFmtId="0" fontId="25" fillId="0" borderId="0" xfId="0" applyFont="1"/>
    <xf numFmtId="0" fontId="0" fillId="0" borderId="1" xfId="0" applyBorder="1" applyAlignment="1">
      <alignment horizontal="left"/>
    </xf>
    <xf numFmtId="0" fontId="0" fillId="0" borderId="1" xfId="0" applyNumberFormat="1" applyBorder="1"/>
    <xf numFmtId="0" fontId="0" fillId="0" borderId="1" xfId="0" applyFont="1" applyFill="1" applyBorder="1"/>
    <xf numFmtId="0" fontId="4"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0" fontId="2" fillId="8" borderId="12" xfId="0" applyFont="1" applyFill="1" applyBorder="1"/>
    <xf numFmtId="0" fontId="2" fillId="3" borderId="0" xfId="0" applyFont="1" applyFill="1"/>
    <xf numFmtId="0" fontId="2" fillId="3" borderId="1" xfId="0" applyFont="1" applyFill="1" applyBorder="1"/>
    <xf numFmtId="0" fontId="8" fillId="3" borderId="4" xfId="0" applyFont="1" applyFill="1" applyBorder="1" applyAlignment="1">
      <alignment horizontal="center"/>
    </xf>
    <xf numFmtId="0" fontId="9" fillId="3" borderId="2" xfId="0" applyFont="1" applyFill="1" applyBorder="1" applyAlignment="1">
      <alignment horizontal="center"/>
    </xf>
    <xf numFmtId="0" fontId="8" fillId="9" borderId="1" xfId="0" applyFont="1" applyFill="1" applyBorder="1" applyAlignment="1">
      <alignment horizontal="center"/>
    </xf>
    <xf numFmtId="0" fontId="8" fillId="9" borderId="2" xfId="0" applyFont="1" applyFill="1" applyBorder="1" applyAlignment="1">
      <alignment horizontal="center"/>
    </xf>
    <xf numFmtId="0" fontId="9" fillId="9" borderId="2" xfId="0" applyFont="1" applyFill="1" applyBorder="1" applyAlignment="1">
      <alignment horizontal="center"/>
    </xf>
    <xf numFmtId="2" fontId="8" fillId="9" borderId="2" xfId="0" applyNumberFormat="1" applyFont="1" applyFill="1" applyBorder="1" applyAlignment="1">
      <alignment horizontal="center"/>
    </xf>
    <xf numFmtId="0" fontId="8" fillId="9" borderId="2" xfId="0" applyNumberFormat="1" applyFont="1" applyFill="1" applyBorder="1" applyAlignment="1">
      <alignment horizontal="center"/>
    </xf>
    <xf numFmtId="0" fontId="0" fillId="9" borderId="0" xfId="0" applyFill="1"/>
    <xf numFmtId="0" fontId="0" fillId="9" borderId="0" xfId="0" applyNumberFormat="1" applyFill="1"/>
    <xf numFmtId="0" fontId="8" fillId="9" borderId="3" xfId="0" applyFont="1" applyFill="1" applyBorder="1" applyAlignment="1">
      <alignment horizontal="center"/>
    </xf>
    <xf numFmtId="0" fontId="7" fillId="9" borderId="4" xfId="0"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7" fillId="0" borderId="6" xfId="0" applyFont="1" applyBorder="1" applyAlignment="1">
      <alignment horizontal="center"/>
    </xf>
    <xf numFmtId="0" fontId="0" fillId="0" borderId="0" xfId="0" quotePrefix="1" applyFill="1" applyBorder="1"/>
    <xf numFmtId="0" fontId="7" fillId="0" borderId="7" xfId="0" quotePrefix="1" applyFont="1" applyFill="1" applyBorder="1" applyAlignment="1">
      <alignment horizontal="center"/>
    </xf>
    <xf numFmtId="0" fontId="7" fillId="0" borderId="0" xfId="0" quotePrefix="1" applyFont="1" applyFill="1" applyBorder="1" applyAlignment="1">
      <alignment horizontal="center"/>
    </xf>
    <xf numFmtId="14" fontId="7" fillId="0" borderId="7" xfId="0" quotePrefix="1" applyNumberFormat="1" applyFont="1" applyFill="1" applyBorder="1" applyAlignment="1">
      <alignment horizontal="center"/>
    </xf>
    <xf numFmtId="14" fontId="7" fillId="0" borderId="13" xfId="0" quotePrefix="1" applyNumberFormat="1" applyFont="1" applyFill="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26" fillId="0" borderId="0" xfId="0" applyFont="1" applyAlignment="1">
      <alignment horizontal="center"/>
    </xf>
    <xf numFmtId="0" fontId="8" fillId="0" borderId="0" xfId="0" applyFont="1" applyAlignment="1"/>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14" fontId="7" fillId="0" borderId="0" xfId="0" applyNumberFormat="1" applyFont="1" applyBorder="1" applyAlignment="1">
      <alignment horizontal="center"/>
    </xf>
    <xf numFmtId="0" fontId="7" fillId="7" borderId="0" xfId="0" applyFont="1" applyFill="1" applyBorder="1" applyAlignment="1">
      <alignment horizontal="center"/>
    </xf>
    <xf numFmtId="0" fontId="7" fillId="4" borderId="0" xfId="0" applyFont="1" applyFill="1" applyBorder="1" applyAlignment="1">
      <alignment horizontal="center"/>
    </xf>
    <xf numFmtId="0" fontId="0" fillId="7" borderId="0" xfId="0" applyFill="1" applyBorder="1"/>
    <xf numFmtId="0" fontId="4"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14" fontId="0" fillId="0" borderId="0" xfId="0" quotePrefix="1" applyNumberFormat="1"/>
    <xf numFmtId="14" fontId="0" fillId="0" borderId="0" xfId="0" applyNumberFormat="1" applyBorder="1"/>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6" xfId="0" applyFont="1" applyBorder="1" applyAlignment="1">
      <alignment horizontal="center"/>
    </xf>
    <xf numFmtId="0" fontId="4" fillId="3" borderId="0" xfId="0" applyFont="1" applyFill="1" applyAlignment="1">
      <alignment horizontal="center"/>
    </xf>
    <xf numFmtId="0" fontId="0" fillId="0" borderId="0" xfId="0" quotePrefix="1"/>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7" fillId="0" borderId="6" xfId="0" applyFont="1" applyBorder="1" applyAlignment="1">
      <alignment horizontal="center"/>
    </xf>
    <xf numFmtId="0" fontId="8" fillId="0" borderId="0" xfId="0" applyFont="1" applyFill="1" applyAlignment="1">
      <alignment horizontal="center"/>
    </xf>
    <xf numFmtId="0" fontId="15" fillId="0" borderId="0" xfId="0" applyFont="1" applyFill="1" applyAlignment="1">
      <alignment horizontal="center"/>
    </xf>
    <xf numFmtId="0" fontId="7" fillId="0" borderId="0" xfId="0" applyFont="1" applyFill="1" applyAlignment="1">
      <alignment horizontal="center"/>
    </xf>
    <xf numFmtId="0" fontId="4" fillId="0" borderId="0" xfId="0" applyFont="1" applyFill="1" applyAlignment="1">
      <alignment horizontal="center"/>
    </xf>
    <xf numFmtId="0" fontId="9" fillId="0" borderId="0" xfId="0" applyFont="1" applyFill="1" applyAlignment="1">
      <alignment horizontal="center"/>
    </xf>
    <xf numFmtId="0" fontId="8" fillId="0" borderId="0" xfId="0" applyFont="1" applyFill="1" applyBorder="1" applyAlignment="1">
      <alignment horizontal="center"/>
    </xf>
    <xf numFmtId="14" fontId="8"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4" fillId="0" borderId="0" xfId="0" applyFont="1" applyAlignment="1">
      <alignment horizontal="center"/>
    </xf>
    <xf numFmtId="0" fontId="8" fillId="0" borderId="0" xfId="0" applyFont="1" applyAlignment="1">
      <alignment horizontal="center"/>
    </xf>
    <xf numFmtId="0" fontId="7" fillId="0" borderId="7" xfId="0" applyFont="1" applyBorder="1" applyAlignment="1"/>
    <xf numFmtId="6" fontId="8" fillId="0" borderId="7" xfId="0" applyNumberFormat="1" applyFont="1" applyBorder="1" applyAlignment="1">
      <alignment horizontal="center"/>
    </xf>
    <xf numFmtId="0" fontId="0" fillId="0" borderId="11" xfId="0" applyBorder="1"/>
    <xf numFmtId="0" fontId="4"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8" fillId="0" borderId="0" xfId="0" applyFont="1" applyAlignment="1">
      <alignment horizontal="center"/>
    </xf>
    <xf numFmtId="43" fontId="27" fillId="3" borderId="0" xfId="1" applyFont="1" applyFill="1" applyAlignment="1">
      <alignment horizontal="center"/>
    </xf>
    <xf numFmtId="43" fontId="28" fillId="3" borderId="0" xfId="1" applyFont="1" applyFill="1" applyAlignment="1">
      <alignment horizontal="center"/>
    </xf>
    <xf numFmtId="43" fontId="28" fillId="9" borderId="2" xfId="1" applyFont="1" applyFill="1" applyBorder="1" applyAlignment="1">
      <alignment horizontal="center"/>
    </xf>
    <xf numFmtId="43" fontId="1" fillId="0" borderId="0" xfId="1" applyFont="1"/>
    <xf numFmtId="0" fontId="2" fillId="3" borderId="7" xfId="0" applyFont="1" applyFill="1" applyBorder="1"/>
    <xf numFmtId="0" fontId="4" fillId="3" borderId="0" xfId="0" applyFont="1" applyFill="1" applyBorder="1" applyAlignment="1">
      <alignment horizontal="center"/>
    </xf>
    <xf numFmtId="0" fontId="4" fillId="3" borderId="0" xfId="0" applyFont="1" applyFill="1" applyBorder="1" applyAlignment="1"/>
    <xf numFmtId="14" fontId="3" fillId="3" borderId="11" xfId="0" applyNumberFormat="1" applyFont="1" applyFill="1" applyBorder="1" applyAlignment="1">
      <alignment horizontal="center"/>
    </xf>
    <xf numFmtId="0" fontId="4" fillId="3" borderId="6" xfId="0" applyFont="1" applyFill="1" applyBorder="1" applyAlignment="1">
      <alignment horizontal="center"/>
    </xf>
    <xf numFmtId="0" fontId="7" fillId="0" borderId="1" xfId="0" applyFont="1" applyFill="1" applyBorder="1" applyAlignment="1">
      <alignment horizontal="center"/>
    </xf>
    <xf numFmtId="0" fontId="8" fillId="3" borderId="2" xfId="0" applyFont="1" applyFill="1" applyBorder="1" applyAlignment="1">
      <alignment horizontal="center"/>
    </xf>
    <xf numFmtId="0" fontId="8" fillId="10" borderId="1" xfId="0" applyFont="1" applyFill="1" applyBorder="1" applyAlignment="1">
      <alignment horizontal="center"/>
    </xf>
    <xf numFmtId="0" fontId="7" fillId="10" borderId="2" xfId="0" applyFont="1" applyFill="1" applyBorder="1" applyAlignment="1">
      <alignment horizontal="center"/>
    </xf>
    <xf numFmtId="0" fontId="8" fillId="10" borderId="2" xfId="0" applyFont="1" applyFill="1" applyBorder="1" applyAlignment="1">
      <alignment horizontal="center"/>
    </xf>
    <xf numFmtId="0" fontId="9" fillId="10" borderId="2" xfId="0" applyFont="1" applyFill="1" applyBorder="1" applyAlignment="1">
      <alignment horizontal="center"/>
    </xf>
    <xf numFmtId="2" fontId="8" fillId="10" borderId="2" xfId="0" applyNumberFormat="1" applyFont="1" applyFill="1" applyBorder="1" applyAlignment="1">
      <alignment horizontal="center"/>
    </xf>
    <xf numFmtId="0" fontId="8" fillId="10" borderId="2" xfId="0" applyNumberFormat="1" applyFont="1" applyFill="1" applyBorder="1" applyAlignment="1">
      <alignment horizontal="center"/>
    </xf>
    <xf numFmtId="0" fontId="0" fillId="10" borderId="2" xfId="0" applyFill="1" applyBorder="1"/>
    <xf numFmtId="43" fontId="28" fillId="10" borderId="2" xfId="1" applyFont="1" applyFill="1" applyBorder="1" applyAlignment="1">
      <alignment horizontal="center"/>
    </xf>
    <xf numFmtId="0" fontId="8" fillId="10" borderId="3" xfId="0" applyFont="1" applyFill="1" applyBorder="1" applyAlignment="1">
      <alignment horizontal="center"/>
    </xf>
    <xf numFmtId="0" fontId="7" fillId="10" borderId="4" xfId="0" applyFont="1" applyFill="1" applyBorder="1" applyAlignment="1">
      <alignment horizontal="center"/>
    </xf>
    <xf numFmtId="0" fontId="9" fillId="2" borderId="4" xfId="0" applyFont="1" applyFill="1" applyBorder="1" applyAlignment="1">
      <alignment horizontal="center"/>
    </xf>
    <xf numFmtId="0" fontId="8" fillId="2" borderId="4" xfId="0" applyFont="1" applyFill="1" applyBorder="1" applyAlignment="1">
      <alignment horizontal="center"/>
    </xf>
    <xf numFmtId="0" fontId="10" fillId="3" borderId="9" xfId="0" applyFont="1" applyFill="1" applyBorder="1" applyAlignment="1">
      <alignment horizontal="center"/>
    </xf>
    <xf numFmtId="0" fontId="9" fillId="3" borderId="9" xfId="0" applyFont="1" applyFill="1" applyBorder="1" applyAlignment="1">
      <alignment horizontal="center"/>
    </xf>
    <xf numFmtId="0" fontId="8" fillId="3" borderId="9" xfId="0" applyFont="1" applyFill="1" applyBorder="1" applyAlignment="1">
      <alignment horizontal="center"/>
    </xf>
    <xf numFmtId="0" fontId="9" fillId="2" borderId="9" xfId="0" applyFont="1" applyFill="1" applyBorder="1" applyAlignment="1">
      <alignment horizontal="center"/>
    </xf>
    <xf numFmtId="0" fontId="8" fillId="2" borderId="9" xfId="0" applyFont="1" applyFill="1" applyBorder="1" applyAlignment="1">
      <alignment horizontal="center"/>
    </xf>
    <xf numFmtId="0" fontId="0" fillId="3" borderId="1" xfId="0" applyFont="1" applyFill="1" applyBorder="1"/>
    <xf numFmtId="0" fontId="0" fillId="3" borderId="1" xfId="0" applyNumberFormat="1" applyFill="1" applyBorder="1"/>
    <xf numFmtId="0" fontId="2" fillId="3" borderId="1" xfId="0" applyFont="1" applyFill="1" applyBorder="1" applyAlignment="1">
      <alignment horizontal="left"/>
    </xf>
    <xf numFmtId="0" fontId="4" fillId="0" borderId="0" xfId="0" applyFont="1" applyAlignment="1">
      <alignment horizontal="center"/>
    </xf>
    <xf numFmtId="0" fontId="0" fillId="0" borderId="0" xfId="0" applyAlignment="1">
      <alignment horizontal="center" wrapText="1"/>
    </xf>
    <xf numFmtId="0" fontId="9"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0" fontId="7" fillId="0" borderId="5" xfId="0" applyFont="1" applyBorder="1" applyAlignment="1">
      <alignment horizontal="center"/>
    </xf>
    <xf numFmtId="0" fontId="12" fillId="0" borderId="5" xfId="0" applyFont="1" applyBorder="1" applyAlignment="1">
      <alignment horizontal="center"/>
    </xf>
    <xf numFmtId="0" fontId="10" fillId="0" borderId="6"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center"/>
    </xf>
    <xf numFmtId="0" fontId="9" fillId="0" borderId="5" xfId="0" applyFont="1" applyBorder="1" applyAlignment="1">
      <alignment horizontal="center"/>
    </xf>
    <xf numFmtId="0" fontId="5" fillId="0" borderId="6" xfId="0" applyFont="1" applyBorder="1" applyAlignment="1">
      <alignment horizontal="center"/>
    </xf>
    <xf numFmtId="0" fontId="7" fillId="0" borderId="6" xfId="0" applyFont="1" applyBorder="1" applyAlignment="1">
      <alignment horizontal="center"/>
    </xf>
    <xf numFmtId="0" fontId="8" fillId="0" borderId="5" xfId="0" applyFont="1" applyBorder="1" applyAlignment="1">
      <alignment horizontal="center"/>
    </xf>
    <xf numFmtId="0" fontId="4" fillId="3" borderId="0" xfId="0" applyFont="1" applyFill="1" applyAlignment="1">
      <alignment horizontal="center"/>
    </xf>
  </cellXfs>
  <cellStyles count="3">
    <cellStyle name="Comma" xfId="1" builtinId="3"/>
    <cellStyle name="Hyperlink" xfId="2" builtinId="8"/>
    <cellStyle name="Normal" xfId="0" builtinId="0"/>
  </cellStyles>
  <dxfs count="4">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ke" refreshedDate="43073.923192708331" refreshedVersion="4" recordCount="22410">
  <cacheSource type="consolidation">
    <consolidation autoPage="0">
      <rangeSets count="14">
        <rangeSet ref="B9:Q101" sheet="Round 1"/>
        <rangeSet ref="B10:AD81" sheet="Round 10"/>
        <rangeSet ref="B10:AD81" sheet="Round 11"/>
        <rangeSet ref="B10:AD81" sheet="Round 12"/>
        <rangeSet ref="B9:Q96" sheet="Round 2"/>
        <rangeSet ref="B10:S97" sheet="Round 3"/>
        <rangeSet ref="B10:Z102" sheet="Round 4"/>
        <rangeSet ref="B10:X81" sheet="ROUND 5"/>
        <rangeSet ref="B10:X81" sheet="Round 6"/>
        <rangeSet ref="B10:AE68" sheet="Round 7"/>
        <rangeSet ref="B10:AH81" sheet="Round 8"/>
        <rangeSet ref="B10:AD64" sheet="Round 9"/>
        <rangeSet ref="B11:AD64" sheet="Round 9"/>
        <rangeSet ref="I136" sheet="Species Data"/>
      </rangeSets>
    </consolidation>
  </cacheSource>
  <cacheFields count="3">
    <cacheField name="Row" numFmtId="0">
      <sharedItems containsBlank="1" containsMixedTypes="1" containsNumber="1" containsInteger="1" minValue="1" maxValue="70" count="231">
        <s v="Darren Stevens"/>
        <s v="Mike Delaney"/>
        <s v="Nicky Frewin"/>
        <s v="Mike brown"/>
        <s v="Gareth White"/>
        <s v="John Brown"/>
        <s v="Dale Brenton"/>
        <s v="Nick Hayter"/>
        <s v="Mike Groves"/>
        <s v="Steve Capps"/>
        <s v="Darren Perret"/>
        <s v="Ant Davies"/>
        <s v="Stevens Paul"/>
        <s v="Riley Price"/>
        <s v="Malcolm Stote"/>
        <s v="Justin Roulland"/>
        <s v="Daz Newland"/>
        <s v="Pete Cracknell"/>
        <s v="Wayne Perret"/>
        <s v="Matt Brook"/>
        <s v="Liam McGrady"/>
        <s v="Tom Bagnall"/>
        <s v="Mick Snelling"/>
        <s v="Phillip Lee"/>
        <s v="Joe Arch"/>
        <s v="Malcolm Penny"/>
        <s v="Chris Clarke"/>
        <s v="Riley Panter"/>
        <s v="Gavin Sloper"/>
        <s v="Darren Cramer"/>
        <s v="Sam Nightingale"/>
        <s v="Paul Leach"/>
        <s v="Russ Preston"/>
        <s v="Rich Dorgan"/>
        <s v="Martin Lollins"/>
        <s v="Ben arnold"/>
        <s v="Callum Roulland"/>
        <s v="Lee Gatrell"/>
        <s v="Ben Holman"/>
        <s v="Ally Harvey"/>
        <s v="Shane Inman"/>
        <s v="John Delaney "/>
        <s v="Nick Hiscott"/>
        <s v="Luke Cooksey"/>
        <s v="Rob Marshall"/>
        <s v="Mike Taylor"/>
        <s v="Lolly Perry"/>
        <s v="Dan Mogridge"/>
        <s v="Graham Woods"/>
        <s v="Dave Lane"/>
        <s v="Josh Smith"/>
        <s v="Steve Paulley"/>
        <s v="Darren Wilson"/>
        <s v="Sugs"/>
        <s v="John Davies"/>
        <s v="Steve Ruff"/>
        <s v="Pete Jones"/>
        <s v="Julian Shambrook"/>
        <s v="Brendan Moon"/>
        <s v="George Rojo"/>
        <s v="Mike Johnson"/>
        <s v="Pete Farrell "/>
        <s v="Becky Adams"/>
        <s v="Russ Warwick"/>
        <s v="Steve Lawrence"/>
        <s v="Ryan Whitcombe"/>
        <s v="Paul Strange"/>
        <s v="Arthur Norris"/>
        <s v="Anton James"/>
        <s v="Danny Mapes"/>
        <s v="Dave Ware"/>
        <s v="Jay Evans"/>
        <s v="John Sloper"/>
        <s v="Steve Moore"/>
        <s v="Mick Goodger"/>
        <s v="Mike Joy"/>
        <s v="Steve Essery"/>
        <s v="Jim Davey"/>
        <s v="Paul Titt"/>
        <s v="Ian Dancey"/>
        <s v="Lee Scattergood"/>
        <s v="Tony Methven"/>
        <s v="Joe Perry"/>
        <s v="Pete Sisterley"/>
        <s v="Danny Panter"/>
        <s v="Paul Phillips"/>
        <s v="Jeff fisk"/>
        <s v="Paul Hiles"/>
        <s v="Gary Johnson"/>
        <s v="Mark Painter"/>
        <s v="Neil Delecil"/>
        <s v="Ricky Christmas"/>
        <s v="Darren Bond"/>
        <s v="Darren Phillips"/>
        <s v="Ben Edwards"/>
        <s v="Phil Parkin"/>
        <s v="Mick Wilson"/>
        <s v="Ivor Baker"/>
        <s v="Trevor Clements"/>
        <s v="Simon Adams"/>
        <s v="Craig Edwards"/>
        <m/>
        <s v="Darren Dixon"/>
        <s v="Mark Lord"/>
        <s v="Brad Young"/>
        <s v="Tristan"/>
        <s v="Glenn Short"/>
        <s v="Tony South"/>
        <s v="Leo Pera"/>
        <s v="Paul Driver"/>
        <s v="Rob Chapman"/>
        <s v="Phil Ethridge"/>
        <s v="Andy Mapstone"/>
        <s v="Martin Mogridge"/>
        <s v="Jack Graham"/>
        <s v="Ben Bradstock"/>
        <s v="Tony Perkins"/>
        <s v="Danny Woodcock"/>
        <s v="Bradley Mapstone"/>
        <s v="Dan Orley"/>
        <s v="Dave Lovelock"/>
        <s v="Richard Mathley"/>
        <s v="Toby Oldfield"/>
        <s v="Colin Francis"/>
        <s v="Adam Misselbrook"/>
        <s v="Steve Long"/>
        <s v="Steve Cross"/>
        <s v="Gary Smith"/>
        <s v="Paul Cross"/>
        <s v="Pete Hegg"/>
        <s v="Daniel Crump"/>
        <s v="Jack Cairns"/>
        <s v="Sam Truan"/>
        <s v="Terry Hartnell"/>
        <s v="Chris Read"/>
        <s v="Ryan Guest"/>
        <s v="Paul Stevens"/>
        <s v="Tony Royal"/>
        <s v="Andy Ellard"/>
        <s v="Peter Belgium"/>
        <s v="Scott Booty"/>
        <s v="Paul Carter"/>
        <s v="Joe Wales"/>
        <s v="Jordan Brownridge"/>
        <s v="Stuart Jones"/>
        <s v="Shane   "/>
        <s v="Roy Tapper"/>
        <s v="Michael Thomas"/>
        <s v="Jason Brown"/>
        <s v="Callum Graham"/>
        <s v="Craig Horton"/>
        <s v="Andy Smithson"/>
        <s v="Richard Dunham"/>
        <s v="Kev Dunham"/>
        <s v="Syd Wisdom"/>
        <s v="Paul Curtice"/>
        <s v="Tony Spencer"/>
        <s v="Ian Golds"/>
        <s v="Steven Salisbury"/>
        <s v="Saul Page"/>
        <s v="Pete Belgium"/>
        <n v="57" u="1"/>
        <n v="34" u="1"/>
        <n v="13" u="1"/>
        <n v="59" u="1"/>
        <n v="36" u="1"/>
        <n v="61" u="1"/>
        <n v="38" u="1"/>
        <n v="5" u="1"/>
        <n v="14" u="1"/>
        <n v="63" u="1"/>
        <n v="40" u="1"/>
        <n v="66" u="1"/>
        <n v="42" u="1"/>
        <n v="15" u="1"/>
        <n v="70" u="1"/>
        <n v="44" u="1"/>
        <n v="2" u="1"/>
        <n v="46" u="1"/>
        <n v="6" u="1"/>
        <n v="16" u="1"/>
        <n v="48" u="1"/>
        <n v="17" u="1"/>
        <n v="50" u="1"/>
        <n v="18" u="1"/>
        <n v="52" u="1"/>
        <n v="65" u="1"/>
        <n v="19" u="1"/>
        <n v="54" u="1"/>
        <n v="7" u="1"/>
        <n v="69" u="1"/>
        <n v="20" u="1"/>
        <n v="56" u="1"/>
        <n v="33" u="1"/>
        <n v="21" u="1"/>
        <n v="58" u="1"/>
        <n v="35" u="1"/>
        <n v="22" u="1"/>
        <n v="60" u="1"/>
        <n v="37" u="1"/>
        <n v="1" u="1"/>
        <n v="23" u="1"/>
        <n v="3" u="1"/>
        <n v="62" u="1"/>
        <n v="8" u="1"/>
        <n v="39" u="1"/>
        <n v="24" u="1"/>
        <n v="64" u="1"/>
        <n v="41" u="1"/>
        <n v="25" u="1"/>
        <n v="68" u="1"/>
        <n v="9" u="1"/>
        <n v="43" u="1"/>
        <n v="26" u="1"/>
        <n v="45" u="1"/>
        <n v="27" u="1"/>
        <n v="10" u="1"/>
        <n v="47" u="1"/>
        <n v="28" u="1"/>
        <n v="49" u="1"/>
        <n v="29" u="1"/>
        <n v="11" u="1"/>
        <n v="51" u="1"/>
        <n v="30" u="1"/>
        <n v="53" u="1"/>
        <n v="31" u="1"/>
        <n v="67" u="1"/>
        <n v="4" u="1"/>
        <n v="12" u="1"/>
        <n v="55" u="1"/>
        <n v="32" u="1"/>
      </sharedItems>
    </cacheField>
    <cacheField name="Column" numFmtId="0">
      <sharedItems containsBlank="1" containsMixedTypes="1" containsNumber="1" minValue="1" maxValue="49" count="53">
        <s v="CITY/TOWN"/>
        <s v="COUNTY"/>
        <s v="M/NM"/>
        <s v="Zone"/>
        <s v="PTS"/>
        <s v="Z/PEG"/>
        <s v="lb-oz-dm"/>
        <m/>
        <s v="kgms"/>
        <s v="CASH"/>
        <s v="Whiting"/>
        <s v="Flounder"/>
        <s v="Rockling"/>
        <s v="Pout"/>
        <s v="Topups"/>
        <s v="Member"/>
        <s v="Red Mullet"/>
        <s v="Thornback Ray"/>
        <s v="Undulate Ray"/>
        <s v="Silver Eel"/>
        <s v="B.Wrasse"/>
        <s v="Gilthead Bream"/>
        <s v="Hound"/>
        <s v="Plaice"/>
        <s v="Dab"/>
        <s v="LSD"/>
        <s v="Dover Sole"/>
        <s v="Scad"/>
        <s v="Red Gurnard"/>
        <s v="Conger eel"/>
        <s v="Tub Gurnard"/>
        <s v="SMALL EYE RAY"/>
        <s v="Bass"/>
        <s v="Spotted Ray"/>
        <s v="D Sole"/>
        <s v="Poor Cod"/>
        <s v="Blonde Ray"/>
        <s v="Turbot"/>
        <s v="Conger"/>
        <s v="Garfish"/>
        <s v="Herring"/>
        <s v="TL Mullet"/>
        <s v="Bournemouth"/>
        <s v="m"/>
        <s v="A"/>
        <n v="1"/>
        <s v="A08"/>
        <s v="21-7-0"/>
        <s v="343"/>
        <n v="9.7068999999999992"/>
        <n v="42"/>
        <n v="7"/>
        <n v="49"/>
      </sharedItems>
    </cacheField>
    <cacheField name="Value" numFmtId="0">
      <sharedItems containsBlank="1" containsMixedTypes="1" containsNumber="1" minValue="0" maxValue="31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410">
  <r>
    <x v="0"/>
    <x v="0"/>
    <s v="Bristol"/>
  </r>
  <r>
    <x v="0"/>
    <x v="1"/>
    <m/>
  </r>
  <r>
    <x v="0"/>
    <x v="2"/>
    <s v="m"/>
  </r>
  <r>
    <x v="0"/>
    <x v="3"/>
    <s v="A"/>
  </r>
  <r>
    <x v="0"/>
    <x v="4"/>
    <n v="1"/>
  </r>
  <r>
    <x v="0"/>
    <x v="5"/>
    <s v="A04"/>
  </r>
  <r>
    <x v="0"/>
    <x v="6"/>
    <s v="1-13-0"/>
  </r>
  <r>
    <x v="0"/>
    <x v="7"/>
    <s v="29"/>
  </r>
  <r>
    <x v="0"/>
    <x v="8"/>
    <n v="0.82069999999999999"/>
  </r>
  <r>
    <x v="0"/>
    <x v="9"/>
    <m/>
  </r>
  <r>
    <x v="0"/>
    <x v="10"/>
    <m/>
  </r>
  <r>
    <x v="0"/>
    <x v="11"/>
    <n v="1"/>
  </r>
  <r>
    <x v="0"/>
    <x v="12"/>
    <n v="1"/>
  </r>
  <r>
    <x v="0"/>
    <x v="13"/>
    <m/>
  </r>
  <r>
    <x v="0"/>
    <x v="14"/>
    <n v="5"/>
  </r>
  <r>
    <x v="1"/>
    <x v="0"/>
    <s v="Fareham"/>
  </r>
  <r>
    <x v="1"/>
    <x v="1"/>
    <m/>
  </r>
  <r>
    <x v="1"/>
    <x v="2"/>
    <s v="m"/>
  </r>
  <r>
    <x v="1"/>
    <x v="3"/>
    <s v="B"/>
  </r>
  <r>
    <x v="1"/>
    <x v="4"/>
    <n v="1"/>
  </r>
  <r>
    <x v="1"/>
    <x v="5"/>
    <s v="B43"/>
  </r>
  <r>
    <x v="1"/>
    <x v="6"/>
    <s v="1-13-0"/>
  </r>
  <r>
    <x v="1"/>
    <x v="7"/>
    <s v="29"/>
  </r>
  <r>
    <x v="1"/>
    <x v="8"/>
    <n v="0.82069999999999999"/>
  </r>
  <r>
    <x v="1"/>
    <x v="9"/>
    <m/>
  </r>
  <r>
    <x v="1"/>
    <x v="10"/>
    <m/>
  </r>
  <r>
    <x v="1"/>
    <x v="11"/>
    <n v="2"/>
  </r>
  <r>
    <x v="1"/>
    <x v="12"/>
    <m/>
  </r>
  <r>
    <x v="1"/>
    <x v="13"/>
    <m/>
  </r>
  <r>
    <x v="1"/>
    <x v="14"/>
    <n v="1"/>
  </r>
  <r>
    <x v="2"/>
    <x v="0"/>
    <s v="Somerset"/>
  </r>
  <r>
    <x v="2"/>
    <x v="1"/>
    <m/>
  </r>
  <r>
    <x v="2"/>
    <x v="2"/>
    <s v="m"/>
  </r>
  <r>
    <x v="2"/>
    <x v="3"/>
    <s v="D"/>
  </r>
  <r>
    <x v="2"/>
    <x v="4"/>
    <n v="1"/>
  </r>
  <r>
    <x v="2"/>
    <x v="5"/>
    <s v="D110"/>
  </r>
  <r>
    <x v="2"/>
    <x v="6"/>
    <s v="1-12-0"/>
  </r>
  <r>
    <x v="2"/>
    <x v="7"/>
    <s v="28"/>
  </r>
  <r>
    <x v="2"/>
    <x v="8"/>
    <n v="0.79239999999999999"/>
  </r>
  <r>
    <x v="2"/>
    <x v="9"/>
    <m/>
  </r>
  <r>
    <x v="2"/>
    <x v="10"/>
    <m/>
  </r>
  <r>
    <x v="2"/>
    <x v="11"/>
    <n v="2"/>
  </r>
  <r>
    <x v="2"/>
    <x v="12"/>
    <m/>
  </r>
  <r>
    <x v="2"/>
    <x v="13"/>
    <m/>
  </r>
  <r>
    <x v="2"/>
    <x v="14"/>
    <n v="1"/>
  </r>
  <r>
    <x v="3"/>
    <x v="0"/>
    <s v="Southampton"/>
  </r>
  <r>
    <x v="3"/>
    <x v="1"/>
    <m/>
  </r>
  <r>
    <x v="3"/>
    <x v="2"/>
    <s v="m"/>
  </r>
  <r>
    <x v="3"/>
    <x v="3"/>
    <s v="C"/>
  </r>
  <r>
    <x v="3"/>
    <x v="4"/>
    <n v="1"/>
  </r>
  <r>
    <x v="3"/>
    <x v="5"/>
    <s v="C89"/>
  </r>
  <r>
    <x v="3"/>
    <x v="6"/>
    <s v="1-6-0"/>
  </r>
  <r>
    <x v="3"/>
    <x v="7"/>
    <s v="22"/>
  </r>
  <r>
    <x v="3"/>
    <x v="8"/>
    <n v="0.62259999999999993"/>
  </r>
  <r>
    <x v="3"/>
    <x v="9"/>
    <n v="60"/>
  </r>
  <r>
    <x v="3"/>
    <x v="10"/>
    <m/>
  </r>
  <r>
    <x v="3"/>
    <x v="11"/>
    <n v="1"/>
  </r>
  <r>
    <x v="3"/>
    <x v="12"/>
    <m/>
  </r>
  <r>
    <x v="3"/>
    <x v="13"/>
    <m/>
  </r>
  <r>
    <x v="3"/>
    <x v="14"/>
    <n v="2"/>
  </r>
  <r>
    <x v="4"/>
    <x v="0"/>
    <s v="Portsmouth"/>
  </r>
  <r>
    <x v="4"/>
    <x v="1"/>
    <m/>
  </r>
  <r>
    <x v="4"/>
    <x v="2"/>
    <s v="m"/>
  </r>
  <r>
    <x v="4"/>
    <x v="3"/>
    <s v="A"/>
  </r>
  <r>
    <x v="4"/>
    <x v="4"/>
    <n v="2"/>
  </r>
  <r>
    <x v="4"/>
    <x v="5"/>
    <s v="A01"/>
  </r>
  <r>
    <x v="4"/>
    <x v="6"/>
    <s v="1-7-0"/>
  </r>
  <r>
    <x v="4"/>
    <x v="7"/>
    <s v="23"/>
  </r>
  <r>
    <x v="4"/>
    <x v="8"/>
    <n v="0.65089999999999992"/>
  </r>
  <r>
    <x v="4"/>
    <x v="9"/>
    <m/>
  </r>
  <r>
    <x v="4"/>
    <x v="10"/>
    <m/>
  </r>
  <r>
    <x v="4"/>
    <x v="11"/>
    <n v="1"/>
  </r>
  <r>
    <x v="4"/>
    <x v="12"/>
    <m/>
  </r>
  <r>
    <x v="4"/>
    <x v="13"/>
    <m/>
  </r>
  <r>
    <x v="4"/>
    <x v="14"/>
    <n v="1"/>
  </r>
  <r>
    <x v="5"/>
    <x v="0"/>
    <s v="Southampton"/>
  </r>
  <r>
    <x v="5"/>
    <x v="1"/>
    <m/>
  </r>
  <r>
    <x v="5"/>
    <x v="2"/>
    <s v="NM"/>
  </r>
  <r>
    <x v="5"/>
    <x v="3"/>
    <s v="D"/>
  </r>
  <r>
    <x v="5"/>
    <x v="4"/>
    <n v="2"/>
  </r>
  <r>
    <x v="5"/>
    <x v="5"/>
    <s v="D106"/>
  </r>
  <r>
    <x v="5"/>
    <x v="6"/>
    <s v="1-6-8"/>
  </r>
  <r>
    <x v="5"/>
    <x v="7"/>
    <n v="22.5"/>
  </r>
  <r>
    <x v="5"/>
    <x v="8"/>
    <n v="0.63674999999999993"/>
  </r>
  <r>
    <x v="5"/>
    <x v="9"/>
    <n v="100"/>
  </r>
  <r>
    <x v="5"/>
    <x v="10"/>
    <m/>
  </r>
  <r>
    <x v="5"/>
    <x v="11"/>
    <m/>
  </r>
  <r>
    <x v="5"/>
    <x v="12"/>
    <m/>
  </r>
  <r>
    <x v="5"/>
    <x v="13"/>
    <n v="7"/>
  </r>
  <r>
    <x v="5"/>
    <x v="14"/>
    <n v="2"/>
  </r>
  <r>
    <x v="6"/>
    <x v="0"/>
    <s v="Southampton"/>
  </r>
  <r>
    <x v="6"/>
    <x v="1"/>
    <m/>
  </r>
  <r>
    <x v="6"/>
    <x v="2"/>
    <s v="m"/>
  </r>
  <r>
    <x v="6"/>
    <x v="3"/>
    <s v="C"/>
  </r>
  <r>
    <x v="6"/>
    <x v="4"/>
    <n v="2"/>
  </r>
  <r>
    <x v="6"/>
    <x v="5"/>
    <s v="C78"/>
  </r>
  <r>
    <x v="6"/>
    <x v="6"/>
    <s v="0-13-0"/>
  </r>
  <r>
    <x v="6"/>
    <x v="7"/>
    <s v="13"/>
  </r>
  <r>
    <x v="6"/>
    <x v="8"/>
    <n v="0.3679"/>
  </r>
  <r>
    <x v="6"/>
    <x v="9"/>
    <m/>
  </r>
  <r>
    <x v="6"/>
    <x v="10"/>
    <m/>
  </r>
  <r>
    <x v="6"/>
    <x v="11"/>
    <n v="1"/>
  </r>
  <r>
    <x v="6"/>
    <x v="12"/>
    <m/>
  </r>
  <r>
    <x v="6"/>
    <x v="13"/>
    <m/>
  </r>
  <r>
    <x v="6"/>
    <x v="14"/>
    <n v="1"/>
  </r>
  <r>
    <x v="7"/>
    <x v="0"/>
    <s v="Southampton"/>
  </r>
  <r>
    <x v="7"/>
    <x v="1"/>
    <m/>
  </r>
  <r>
    <x v="7"/>
    <x v="2"/>
    <s v="m"/>
  </r>
  <r>
    <x v="7"/>
    <x v="3"/>
    <s v="B"/>
  </r>
  <r>
    <x v="7"/>
    <x v="4"/>
    <n v="2"/>
  </r>
  <r>
    <x v="7"/>
    <x v="5"/>
    <s v="B35"/>
  </r>
  <r>
    <x v="7"/>
    <x v="6"/>
    <s v="0-6-8"/>
  </r>
  <r>
    <x v="7"/>
    <x v="7"/>
    <s v="6.5"/>
  </r>
  <r>
    <x v="7"/>
    <x v="8"/>
    <n v="0.18395"/>
  </r>
  <r>
    <x v="7"/>
    <x v="9"/>
    <m/>
  </r>
  <r>
    <x v="7"/>
    <x v="10"/>
    <m/>
  </r>
  <r>
    <x v="7"/>
    <x v="11"/>
    <m/>
  </r>
  <r>
    <x v="7"/>
    <x v="12"/>
    <m/>
  </r>
  <r>
    <x v="7"/>
    <x v="13"/>
    <n v="1"/>
  </r>
  <r>
    <x v="7"/>
    <x v="14"/>
    <n v="4"/>
  </r>
  <r>
    <x v="8"/>
    <x v="0"/>
    <s v="Portsmouth"/>
  </r>
  <r>
    <x v="8"/>
    <x v="1"/>
    <m/>
  </r>
  <r>
    <x v="8"/>
    <x v="2"/>
    <s v="m"/>
  </r>
  <r>
    <x v="8"/>
    <x v="3"/>
    <s v="D"/>
  </r>
  <r>
    <x v="8"/>
    <x v="4"/>
    <n v="3"/>
  </r>
  <r>
    <x v="8"/>
    <x v="5"/>
    <s v="D97"/>
  </r>
  <r>
    <x v="8"/>
    <x v="6"/>
    <s v="1-5-0"/>
  </r>
  <r>
    <x v="8"/>
    <x v="7"/>
    <s v="21"/>
  </r>
  <r>
    <x v="8"/>
    <x v="8"/>
    <n v="0.59429999999999994"/>
  </r>
  <r>
    <x v="8"/>
    <x v="9"/>
    <m/>
  </r>
  <r>
    <x v="8"/>
    <x v="10"/>
    <m/>
  </r>
  <r>
    <x v="8"/>
    <x v="11"/>
    <n v="1"/>
  </r>
  <r>
    <x v="8"/>
    <x v="12"/>
    <m/>
  </r>
  <r>
    <x v="8"/>
    <x v="13"/>
    <m/>
  </r>
  <r>
    <x v="8"/>
    <x v="14"/>
    <n v="3"/>
  </r>
  <r>
    <x v="9"/>
    <x v="0"/>
    <s v="Portsmouth"/>
  </r>
  <r>
    <x v="9"/>
    <x v="1"/>
    <m/>
  </r>
  <r>
    <x v="9"/>
    <x v="2"/>
    <s v="m"/>
  </r>
  <r>
    <x v="9"/>
    <x v="3"/>
    <s v="A"/>
  </r>
  <r>
    <x v="9"/>
    <x v="4"/>
    <n v="3"/>
  </r>
  <r>
    <x v="9"/>
    <x v="5"/>
    <s v="A21"/>
  </r>
  <r>
    <x v="9"/>
    <x v="6"/>
    <s v="0-14-0"/>
  </r>
  <r>
    <x v="9"/>
    <x v="7"/>
    <s v="14"/>
  </r>
  <r>
    <x v="9"/>
    <x v="8"/>
    <n v="0.3962"/>
  </r>
  <r>
    <x v="9"/>
    <x v="9"/>
    <m/>
  </r>
  <r>
    <x v="9"/>
    <x v="10"/>
    <m/>
  </r>
  <r>
    <x v="9"/>
    <x v="11"/>
    <n v="1"/>
  </r>
  <r>
    <x v="9"/>
    <x v="12"/>
    <m/>
  </r>
  <r>
    <x v="9"/>
    <x v="13"/>
    <m/>
  </r>
  <r>
    <x v="9"/>
    <x v="14"/>
    <n v="0"/>
  </r>
  <r>
    <x v="10"/>
    <x v="0"/>
    <s v="Southampton"/>
  </r>
  <r>
    <x v="10"/>
    <x v="1"/>
    <m/>
  </r>
  <r>
    <x v="10"/>
    <x v="2"/>
    <s v="m"/>
  </r>
  <r>
    <x v="10"/>
    <x v="3"/>
    <s v="C"/>
  </r>
  <r>
    <x v="10"/>
    <x v="4"/>
    <n v="3"/>
  </r>
  <r>
    <x v="10"/>
    <x v="5"/>
    <s v="C76"/>
  </r>
  <r>
    <x v="10"/>
    <x v="6"/>
    <s v="0-8-0"/>
  </r>
  <r>
    <x v="10"/>
    <x v="7"/>
    <s v="8"/>
  </r>
  <r>
    <x v="10"/>
    <x v="8"/>
    <n v="0.22639999999999999"/>
  </r>
  <r>
    <x v="10"/>
    <x v="9"/>
    <m/>
  </r>
  <r>
    <x v="10"/>
    <x v="10"/>
    <m/>
  </r>
  <r>
    <x v="10"/>
    <x v="11"/>
    <n v="1"/>
  </r>
  <r>
    <x v="10"/>
    <x v="12"/>
    <m/>
  </r>
  <r>
    <x v="10"/>
    <x v="13"/>
    <m/>
  </r>
  <r>
    <x v="10"/>
    <x v="14"/>
    <n v="1"/>
  </r>
  <r>
    <x v="11"/>
    <x v="0"/>
    <s v="Southampton"/>
  </r>
  <r>
    <x v="11"/>
    <x v="1"/>
    <m/>
  </r>
  <r>
    <x v="11"/>
    <x v="2"/>
    <s v="m"/>
  </r>
  <r>
    <x v="11"/>
    <x v="3"/>
    <s v="B"/>
  </r>
  <r>
    <x v="11"/>
    <x v="4"/>
    <n v="3"/>
  </r>
  <r>
    <x v="11"/>
    <x v="5"/>
    <s v="B36"/>
  </r>
  <r>
    <x v="11"/>
    <x v="6"/>
    <s v="0-5-0"/>
  </r>
  <r>
    <x v="11"/>
    <x v="7"/>
    <s v="5"/>
  </r>
  <r>
    <x v="11"/>
    <x v="8"/>
    <n v="0.14149999999999999"/>
  </r>
  <r>
    <x v="11"/>
    <x v="9"/>
    <m/>
  </r>
  <r>
    <x v="11"/>
    <x v="10"/>
    <m/>
  </r>
  <r>
    <x v="11"/>
    <x v="11"/>
    <m/>
  </r>
  <r>
    <x v="11"/>
    <x v="12"/>
    <m/>
  </r>
  <r>
    <x v="11"/>
    <x v="13"/>
    <n v="1"/>
  </r>
  <r>
    <x v="11"/>
    <x v="14"/>
    <n v="2"/>
  </r>
  <r>
    <x v="12"/>
    <x v="0"/>
    <s v="Worthing"/>
  </r>
  <r>
    <x v="12"/>
    <x v="1"/>
    <s v="Sussex"/>
  </r>
  <r>
    <x v="12"/>
    <x v="2"/>
    <s v="NM"/>
  </r>
  <r>
    <x v="12"/>
    <x v="3"/>
    <s v="B"/>
  </r>
  <r>
    <x v="12"/>
    <x v="4"/>
    <n v="3"/>
  </r>
  <r>
    <x v="12"/>
    <x v="5"/>
    <s v="B56"/>
  </r>
  <r>
    <x v="12"/>
    <x v="6"/>
    <s v="0-5-0"/>
  </r>
  <r>
    <x v="12"/>
    <x v="7"/>
    <s v="5"/>
  </r>
  <r>
    <x v="12"/>
    <x v="8"/>
    <n v="0.14149999999999999"/>
  </r>
  <r>
    <x v="12"/>
    <x v="9"/>
    <n v="80"/>
  </r>
  <r>
    <x v="12"/>
    <x v="10"/>
    <m/>
  </r>
  <r>
    <x v="12"/>
    <x v="11"/>
    <m/>
  </r>
  <r>
    <x v="12"/>
    <x v="12"/>
    <m/>
  </r>
  <r>
    <x v="12"/>
    <x v="13"/>
    <m/>
  </r>
  <r>
    <x v="12"/>
    <x v="14"/>
    <n v="5"/>
  </r>
  <r>
    <x v="13"/>
    <x v="0"/>
    <m/>
  </r>
  <r>
    <x v="13"/>
    <x v="1"/>
    <m/>
  </r>
  <r>
    <x v="13"/>
    <x v="2"/>
    <s v="m"/>
  </r>
  <r>
    <x v="13"/>
    <x v="3"/>
    <s v="D"/>
  </r>
  <r>
    <x v="13"/>
    <x v="4"/>
    <n v="4"/>
  </r>
  <r>
    <x v="13"/>
    <x v="5"/>
    <s v="D113"/>
  </r>
  <r>
    <x v="13"/>
    <x v="6"/>
    <s v="1-2-8"/>
  </r>
  <r>
    <x v="13"/>
    <x v="7"/>
    <s v="18.5"/>
  </r>
  <r>
    <x v="13"/>
    <x v="8"/>
    <n v="0.52354999999999996"/>
  </r>
  <r>
    <x v="13"/>
    <x v="9"/>
    <m/>
  </r>
  <r>
    <x v="13"/>
    <x v="10"/>
    <m/>
  </r>
  <r>
    <x v="13"/>
    <x v="11"/>
    <m/>
  </r>
  <r>
    <x v="13"/>
    <x v="12"/>
    <n v="1"/>
  </r>
  <r>
    <x v="13"/>
    <x v="13"/>
    <n v="1"/>
  </r>
  <r>
    <x v="13"/>
    <x v="14"/>
    <n v="4"/>
  </r>
  <r>
    <x v="14"/>
    <x v="0"/>
    <s v="Lymington"/>
  </r>
  <r>
    <x v="14"/>
    <x v="1"/>
    <m/>
  </r>
  <r>
    <x v="14"/>
    <x v="2"/>
    <s v="m"/>
  </r>
  <r>
    <x v="14"/>
    <x v="3"/>
    <s v="A"/>
  </r>
  <r>
    <x v="14"/>
    <x v="4"/>
    <n v="4"/>
  </r>
  <r>
    <x v="14"/>
    <x v="5"/>
    <s v="A27"/>
  </r>
  <r>
    <x v="14"/>
    <x v="6"/>
    <s v="0-10-0"/>
  </r>
  <r>
    <x v="14"/>
    <x v="7"/>
    <s v="10"/>
  </r>
  <r>
    <x v="14"/>
    <x v="8"/>
    <n v="0.28299999999999997"/>
  </r>
  <r>
    <x v="14"/>
    <x v="9"/>
    <m/>
  </r>
  <r>
    <x v="14"/>
    <x v="10"/>
    <m/>
  </r>
  <r>
    <x v="14"/>
    <x v="11"/>
    <n v="1"/>
  </r>
  <r>
    <x v="14"/>
    <x v="12"/>
    <m/>
  </r>
  <r>
    <x v="14"/>
    <x v="13"/>
    <m/>
  </r>
  <r>
    <x v="14"/>
    <x v="14"/>
    <n v="3"/>
  </r>
  <r>
    <x v="15"/>
    <x v="0"/>
    <s v="Portsmouth"/>
  </r>
  <r>
    <x v="15"/>
    <x v="1"/>
    <m/>
  </r>
  <r>
    <x v="15"/>
    <x v="2"/>
    <s v="m"/>
  </r>
  <r>
    <x v="15"/>
    <x v="3"/>
    <s v="C"/>
  </r>
  <r>
    <x v="15"/>
    <x v="4"/>
    <n v="4"/>
  </r>
  <r>
    <x v="15"/>
    <x v="5"/>
    <s v="C73"/>
  </r>
  <r>
    <x v="15"/>
    <x v="6"/>
    <s v="0-3-0"/>
  </r>
  <r>
    <x v="15"/>
    <x v="7"/>
    <s v="3"/>
  </r>
  <r>
    <x v="15"/>
    <x v="8"/>
    <n v="8.4900000000000003E-2"/>
  </r>
  <r>
    <x v="15"/>
    <x v="9"/>
    <m/>
  </r>
  <r>
    <x v="15"/>
    <x v="10"/>
    <m/>
  </r>
  <r>
    <x v="15"/>
    <x v="11"/>
    <m/>
  </r>
  <r>
    <x v="15"/>
    <x v="12"/>
    <m/>
  </r>
  <r>
    <x v="15"/>
    <x v="13"/>
    <m/>
  </r>
  <r>
    <x v="15"/>
    <x v="14"/>
    <n v="3"/>
  </r>
  <r>
    <x v="16"/>
    <x v="0"/>
    <s v="IOW"/>
  </r>
  <r>
    <x v="16"/>
    <x v="1"/>
    <m/>
  </r>
  <r>
    <x v="16"/>
    <x v="2"/>
    <s v="m"/>
  </r>
  <r>
    <x v="16"/>
    <x v="3"/>
    <s v="C"/>
  </r>
  <r>
    <x v="16"/>
    <x v="4"/>
    <n v="4"/>
  </r>
  <r>
    <x v="16"/>
    <x v="5"/>
    <s v="C81"/>
  </r>
  <r>
    <x v="16"/>
    <x v="6"/>
    <s v="0-3-0"/>
  </r>
  <r>
    <x v="16"/>
    <x v="7"/>
    <s v="3"/>
  </r>
  <r>
    <x v="16"/>
    <x v="8"/>
    <n v="8.4900000000000003E-2"/>
  </r>
  <r>
    <x v="16"/>
    <x v="9"/>
    <m/>
  </r>
  <r>
    <x v="16"/>
    <x v="10"/>
    <m/>
  </r>
  <r>
    <x v="16"/>
    <x v="11"/>
    <m/>
  </r>
  <r>
    <x v="16"/>
    <x v="12"/>
    <m/>
  </r>
  <r>
    <x v="16"/>
    <x v="13"/>
    <m/>
  </r>
  <r>
    <x v="16"/>
    <x v="14"/>
    <n v="3"/>
  </r>
  <r>
    <x v="17"/>
    <x v="0"/>
    <s v="Worthing"/>
  </r>
  <r>
    <x v="17"/>
    <x v="1"/>
    <m/>
  </r>
  <r>
    <x v="17"/>
    <x v="2"/>
    <s v="m"/>
  </r>
  <r>
    <x v="17"/>
    <x v="3"/>
    <s v="C"/>
  </r>
  <r>
    <x v="17"/>
    <x v="4"/>
    <n v="4"/>
  </r>
  <r>
    <x v="17"/>
    <x v="5"/>
    <s v="C84"/>
  </r>
  <r>
    <x v="17"/>
    <x v="6"/>
    <s v="0-3-0"/>
  </r>
  <r>
    <x v="17"/>
    <x v="7"/>
    <s v="3"/>
  </r>
  <r>
    <x v="17"/>
    <x v="8"/>
    <n v="8.4900000000000003E-2"/>
  </r>
  <r>
    <x v="17"/>
    <x v="9"/>
    <m/>
  </r>
  <r>
    <x v="17"/>
    <x v="10"/>
    <m/>
  </r>
  <r>
    <x v="17"/>
    <x v="11"/>
    <m/>
  </r>
  <r>
    <x v="17"/>
    <x v="12"/>
    <m/>
  </r>
  <r>
    <x v="17"/>
    <x v="13"/>
    <m/>
  </r>
  <r>
    <x v="17"/>
    <x v="14"/>
    <n v="3"/>
  </r>
  <r>
    <x v="18"/>
    <x v="0"/>
    <s v="Southampton"/>
  </r>
  <r>
    <x v="18"/>
    <x v="1"/>
    <m/>
  </r>
  <r>
    <x v="18"/>
    <x v="2"/>
    <s v="m"/>
  </r>
  <r>
    <x v="18"/>
    <x v="3"/>
    <s v="D"/>
  </r>
  <r>
    <x v="18"/>
    <x v="4"/>
    <n v="5"/>
  </r>
  <r>
    <x v="18"/>
    <x v="5"/>
    <s v="D96"/>
  </r>
  <r>
    <x v="18"/>
    <x v="6"/>
    <s v="1-2-0"/>
  </r>
  <r>
    <x v="18"/>
    <x v="7"/>
    <s v="18"/>
  </r>
  <r>
    <x v="18"/>
    <x v="8"/>
    <n v="0.50939999999999996"/>
  </r>
  <r>
    <x v="18"/>
    <x v="9"/>
    <n v="15"/>
  </r>
  <r>
    <x v="18"/>
    <x v="10"/>
    <m/>
  </r>
  <r>
    <x v="18"/>
    <x v="11"/>
    <n v="1"/>
  </r>
  <r>
    <x v="18"/>
    <x v="12"/>
    <m/>
  </r>
  <r>
    <x v="18"/>
    <x v="13"/>
    <m/>
  </r>
  <r>
    <x v="18"/>
    <x v="14"/>
    <n v="3"/>
  </r>
  <r>
    <x v="19"/>
    <x v="0"/>
    <s v="IOW"/>
  </r>
  <r>
    <x v="19"/>
    <x v="1"/>
    <m/>
  </r>
  <r>
    <x v="19"/>
    <x v="2"/>
    <s v="m"/>
  </r>
  <r>
    <x v="19"/>
    <x v="3"/>
    <s v="A"/>
  </r>
  <r>
    <x v="19"/>
    <x v="4"/>
    <n v="5"/>
  </r>
  <r>
    <x v="19"/>
    <x v="5"/>
    <s v="A10"/>
  </r>
  <r>
    <x v="19"/>
    <x v="6"/>
    <s v="0-9-8"/>
  </r>
  <r>
    <x v="19"/>
    <x v="7"/>
    <s v="9.5"/>
  </r>
  <r>
    <x v="19"/>
    <x v="8"/>
    <n v="0.26884999999999998"/>
  </r>
  <r>
    <x v="19"/>
    <x v="9"/>
    <m/>
  </r>
  <r>
    <x v="19"/>
    <x v="10"/>
    <m/>
  </r>
  <r>
    <x v="19"/>
    <x v="11"/>
    <m/>
  </r>
  <r>
    <x v="19"/>
    <x v="12"/>
    <m/>
  </r>
  <r>
    <x v="19"/>
    <x v="13"/>
    <n v="1"/>
  </r>
  <r>
    <x v="19"/>
    <x v="14"/>
    <n v="7"/>
  </r>
  <r>
    <x v="20"/>
    <x v="0"/>
    <s v="Portsmouth"/>
  </r>
  <r>
    <x v="20"/>
    <x v="1"/>
    <m/>
  </r>
  <r>
    <x v="20"/>
    <x v="2"/>
    <s v="m"/>
  </r>
  <r>
    <x v="20"/>
    <x v="3"/>
    <s v="A"/>
  </r>
  <r>
    <x v="20"/>
    <x v="4"/>
    <n v="5"/>
  </r>
  <r>
    <x v="20"/>
    <x v="5"/>
    <s v="A12"/>
  </r>
  <r>
    <x v="20"/>
    <x v="6"/>
    <s v="0-9-8"/>
  </r>
  <r>
    <x v="20"/>
    <x v="7"/>
    <s v="9.5"/>
  </r>
  <r>
    <x v="20"/>
    <x v="8"/>
    <n v="0.26884999999999998"/>
  </r>
  <r>
    <x v="20"/>
    <x v="9"/>
    <n v="100"/>
  </r>
  <r>
    <x v="20"/>
    <x v="10"/>
    <n v="1"/>
  </r>
  <r>
    <x v="20"/>
    <x v="11"/>
    <m/>
  </r>
  <r>
    <x v="20"/>
    <x v="12"/>
    <m/>
  </r>
  <r>
    <x v="20"/>
    <x v="13"/>
    <n v="1"/>
  </r>
  <r>
    <x v="20"/>
    <x v="14"/>
    <n v="2"/>
  </r>
  <r>
    <x v="21"/>
    <x v="0"/>
    <s v="Christchurch"/>
  </r>
  <r>
    <x v="21"/>
    <x v="1"/>
    <m/>
  </r>
  <r>
    <x v="21"/>
    <x v="2"/>
    <s v="m"/>
  </r>
  <r>
    <x v="21"/>
    <x v="3"/>
    <s v="B"/>
  </r>
  <r>
    <x v="21"/>
    <x v="4"/>
    <n v="5"/>
  </r>
  <r>
    <x v="21"/>
    <x v="5"/>
    <s v="B45"/>
  </r>
  <r>
    <x v="21"/>
    <x v="6"/>
    <s v="0-4-8"/>
  </r>
  <r>
    <x v="21"/>
    <x v="7"/>
    <s v="4.5"/>
  </r>
  <r>
    <x v="21"/>
    <x v="8"/>
    <n v="0.12734999999999999"/>
  </r>
  <r>
    <x v="21"/>
    <x v="9"/>
    <m/>
  </r>
  <r>
    <x v="21"/>
    <x v="10"/>
    <m/>
  </r>
  <r>
    <x v="21"/>
    <x v="11"/>
    <m/>
  </r>
  <r>
    <x v="21"/>
    <x v="12"/>
    <n v="1"/>
  </r>
  <r>
    <x v="21"/>
    <x v="13"/>
    <m/>
  </r>
  <r>
    <x v="21"/>
    <x v="14"/>
    <n v="2"/>
  </r>
  <r>
    <x v="22"/>
    <x v="0"/>
    <s v="Selsey"/>
  </r>
  <r>
    <x v="22"/>
    <x v="1"/>
    <m/>
  </r>
  <r>
    <x v="22"/>
    <x v="2"/>
    <s v="NM"/>
  </r>
  <r>
    <x v="22"/>
    <x v="3"/>
    <s v="D"/>
  </r>
  <r>
    <x v="22"/>
    <x v="4"/>
    <n v="6"/>
  </r>
  <r>
    <x v="22"/>
    <x v="5"/>
    <s v="D115"/>
  </r>
  <r>
    <x v="22"/>
    <x v="6"/>
    <s v="0-10-4"/>
  </r>
  <r>
    <x v="22"/>
    <x v="7"/>
    <s v="10.25"/>
  </r>
  <r>
    <x v="22"/>
    <x v="8"/>
    <n v="0.29007499999999997"/>
  </r>
  <r>
    <x v="22"/>
    <x v="9"/>
    <n v="60"/>
  </r>
  <r>
    <x v="22"/>
    <x v="10"/>
    <m/>
  </r>
  <r>
    <x v="22"/>
    <x v="11"/>
    <m/>
  </r>
  <r>
    <x v="22"/>
    <x v="12"/>
    <n v="1"/>
  </r>
  <r>
    <x v="22"/>
    <x v="13"/>
    <m/>
  </r>
  <r>
    <x v="22"/>
    <x v="14"/>
    <n v="7"/>
  </r>
  <r>
    <x v="23"/>
    <x v="0"/>
    <m/>
  </r>
  <r>
    <x v="23"/>
    <x v="1"/>
    <m/>
  </r>
  <r>
    <x v="23"/>
    <x v="2"/>
    <s v="m"/>
  </r>
  <r>
    <x v="23"/>
    <x v="3"/>
    <s v="B"/>
  </r>
  <r>
    <x v="23"/>
    <x v="4"/>
    <n v="6"/>
  </r>
  <r>
    <x v="23"/>
    <x v="5"/>
    <s v="B30"/>
  </r>
  <r>
    <x v="23"/>
    <x v="6"/>
    <s v="0-2-0"/>
  </r>
  <r>
    <x v="23"/>
    <x v="7"/>
    <n v="2"/>
  </r>
  <r>
    <x v="23"/>
    <x v="8"/>
    <n v="5.6599999999999998E-2"/>
  </r>
  <r>
    <x v="23"/>
    <x v="9"/>
    <n v="100"/>
  </r>
  <r>
    <x v="23"/>
    <x v="10"/>
    <m/>
  </r>
  <r>
    <x v="23"/>
    <x v="11"/>
    <m/>
  </r>
  <r>
    <x v="23"/>
    <x v="12"/>
    <m/>
  </r>
  <r>
    <x v="23"/>
    <x v="13"/>
    <m/>
  </r>
  <r>
    <x v="23"/>
    <x v="14"/>
    <n v="2"/>
  </r>
  <r>
    <x v="24"/>
    <x v="0"/>
    <m/>
  </r>
  <r>
    <x v="24"/>
    <x v="1"/>
    <m/>
  </r>
  <r>
    <x v="24"/>
    <x v="2"/>
    <s v="NM"/>
  </r>
  <r>
    <x v="24"/>
    <x v="3"/>
    <s v="B"/>
  </r>
  <r>
    <x v="24"/>
    <x v="4"/>
    <n v="6"/>
  </r>
  <r>
    <x v="24"/>
    <x v="5"/>
    <s v="B42"/>
  </r>
  <r>
    <x v="24"/>
    <x v="6"/>
    <s v="0-2-0"/>
  </r>
  <r>
    <x v="24"/>
    <x v="7"/>
    <s v="2"/>
  </r>
  <r>
    <x v="24"/>
    <x v="8"/>
    <n v="5.6599999999999998E-2"/>
  </r>
  <r>
    <x v="24"/>
    <x v="9"/>
    <n v="40"/>
  </r>
  <r>
    <x v="24"/>
    <x v="10"/>
    <m/>
  </r>
  <r>
    <x v="24"/>
    <x v="11"/>
    <m/>
  </r>
  <r>
    <x v="24"/>
    <x v="12"/>
    <m/>
  </r>
  <r>
    <x v="24"/>
    <x v="13"/>
    <m/>
  </r>
  <r>
    <x v="24"/>
    <x v="14"/>
    <n v="2"/>
  </r>
  <r>
    <x v="25"/>
    <x v="0"/>
    <s v="Portsmouth"/>
  </r>
  <r>
    <x v="25"/>
    <x v="1"/>
    <m/>
  </r>
  <r>
    <x v="25"/>
    <x v="2"/>
    <s v="m"/>
  </r>
  <r>
    <x v="25"/>
    <x v="3"/>
    <s v="D"/>
  </r>
  <r>
    <x v="25"/>
    <x v="4"/>
    <n v="7"/>
  </r>
  <r>
    <x v="25"/>
    <x v="5"/>
    <s v="D118"/>
  </r>
  <r>
    <x v="25"/>
    <x v="6"/>
    <s v="0-10-0"/>
  </r>
  <r>
    <x v="25"/>
    <x v="7"/>
    <s v="10"/>
  </r>
  <r>
    <x v="25"/>
    <x v="8"/>
    <n v="0.28299999999999997"/>
  </r>
  <r>
    <x v="25"/>
    <x v="9"/>
    <m/>
  </r>
  <r>
    <x v="25"/>
    <x v="10"/>
    <m/>
  </r>
  <r>
    <x v="25"/>
    <x v="11"/>
    <n v="1"/>
  </r>
  <r>
    <x v="25"/>
    <x v="12"/>
    <m/>
  </r>
  <r>
    <x v="25"/>
    <x v="13"/>
    <m/>
  </r>
  <r>
    <x v="25"/>
    <x v="14"/>
    <n v="2"/>
  </r>
  <r>
    <x v="26"/>
    <x v="0"/>
    <s v="Sway"/>
  </r>
  <r>
    <x v="26"/>
    <x v="1"/>
    <m/>
  </r>
  <r>
    <x v="26"/>
    <x v="2"/>
    <s v="m"/>
  </r>
  <r>
    <x v="26"/>
    <x v="3"/>
    <s v="A"/>
  </r>
  <r>
    <x v="26"/>
    <x v="4"/>
    <n v="7"/>
  </r>
  <r>
    <x v="26"/>
    <x v="5"/>
    <s v="A18"/>
  </r>
  <r>
    <x v="26"/>
    <x v="6"/>
    <s v="0-7-8"/>
  </r>
  <r>
    <x v="26"/>
    <x v="7"/>
    <s v="7.5"/>
  </r>
  <r>
    <x v="26"/>
    <x v="8"/>
    <n v="0.21224999999999999"/>
  </r>
  <r>
    <x v="26"/>
    <x v="9"/>
    <m/>
  </r>
  <r>
    <x v="26"/>
    <x v="10"/>
    <m/>
  </r>
  <r>
    <x v="26"/>
    <x v="11"/>
    <m/>
  </r>
  <r>
    <x v="26"/>
    <x v="12"/>
    <m/>
  </r>
  <r>
    <x v="26"/>
    <x v="13"/>
    <n v="1"/>
  </r>
  <r>
    <x v="26"/>
    <x v="14"/>
    <n v="5"/>
  </r>
  <r>
    <x v="27"/>
    <x v="0"/>
    <m/>
  </r>
  <r>
    <x v="27"/>
    <x v="1"/>
    <m/>
  </r>
  <r>
    <x v="27"/>
    <x v="2"/>
    <s v="NM"/>
  </r>
  <r>
    <x v="27"/>
    <x v="3"/>
    <s v="C"/>
  </r>
  <r>
    <x v="27"/>
    <x v="4"/>
    <n v="7"/>
  </r>
  <r>
    <x v="27"/>
    <x v="5"/>
    <s v="C60"/>
  </r>
  <r>
    <x v="27"/>
    <x v="6"/>
    <s v="0-2-0"/>
  </r>
  <r>
    <x v="27"/>
    <x v="7"/>
    <s v="2"/>
  </r>
  <r>
    <x v="27"/>
    <x v="8"/>
    <n v="5.6599999999999998E-2"/>
  </r>
  <r>
    <x v="27"/>
    <x v="9"/>
    <m/>
  </r>
  <r>
    <x v="27"/>
    <x v="10"/>
    <m/>
  </r>
  <r>
    <x v="27"/>
    <x v="11"/>
    <m/>
  </r>
  <r>
    <x v="27"/>
    <x v="12"/>
    <m/>
  </r>
  <r>
    <x v="27"/>
    <x v="13"/>
    <m/>
  </r>
  <r>
    <x v="27"/>
    <x v="14"/>
    <n v="2"/>
  </r>
  <r>
    <x v="28"/>
    <x v="0"/>
    <s v="Bournemouth"/>
  </r>
  <r>
    <x v="28"/>
    <x v="1"/>
    <m/>
  </r>
  <r>
    <x v="28"/>
    <x v="2"/>
    <s v="m"/>
  </r>
  <r>
    <x v="28"/>
    <x v="3"/>
    <s v="C"/>
  </r>
  <r>
    <x v="28"/>
    <x v="4"/>
    <n v="7"/>
  </r>
  <r>
    <x v="28"/>
    <x v="5"/>
    <s v="C61"/>
  </r>
  <r>
    <x v="28"/>
    <x v="6"/>
    <s v="0-2-0"/>
  </r>
  <r>
    <x v="28"/>
    <x v="7"/>
    <s v="2"/>
  </r>
  <r>
    <x v="28"/>
    <x v="8"/>
    <n v="5.6599999999999998E-2"/>
  </r>
  <r>
    <x v="28"/>
    <x v="9"/>
    <m/>
  </r>
  <r>
    <x v="28"/>
    <x v="10"/>
    <m/>
  </r>
  <r>
    <x v="28"/>
    <x v="11"/>
    <m/>
  </r>
  <r>
    <x v="28"/>
    <x v="12"/>
    <m/>
  </r>
  <r>
    <x v="28"/>
    <x v="13"/>
    <m/>
  </r>
  <r>
    <x v="28"/>
    <x v="14"/>
    <n v="2"/>
  </r>
  <r>
    <x v="29"/>
    <x v="0"/>
    <s v="Southampton"/>
  </r>
  <r>
    <x v="29"/>
    <x v="1"/>
    <m/>
  </r>
  <r>
    <x v="29"/>
    <x v="2"/>
    <s v="m"/>
  </r>
  <r>
    <x v="29"/>
    <x v="3"/>
    <s v="C"/>
  </r>
  <r>
    <x v="29"/>
    <x v="4"/>
    <n v="7"/>
  </r>
  <r>
    <x v="29"/>
    <x v="5"/>
    <s v="C64"/>
  </r>
  <r>
    <x v="29"/>
    <x v="6"/>
    <s v="0-2-0"/>
  </r>
  <r>
    <x v="29"/>
    <x v="7"/>
    <s v="2"/>
  </r>
  <r>
    <x v="29"/>
    <x v="8"/>
    <n v="5.6599999999999998E-2"/>
  </r>
  <r>
    <x v="29"/>
    <x v="9"/>
    <n v="40"/>
  </r>
  <r>
    <x v="29"/>
    <x v="10"/>
    <m/>
  </r>
  <r>
    <x v="29"/>
    <x v="11"/>
    <m/>
  </r>
  <r>
    <x v="29"/>
    <x v="12"/>
    <m/>
  </r>
  <r>
    <x v="29"/>
    <x v="13"/>
    <m/>
  </r>
  <r>
    <x v="29"/>
    <x v="14"/>
    <n v="2"/>
  </r>
  <r>
    <x v="30"/>
    <x v="0"/>
    <s v="Southampton"/>
  </r>
  <r>
    <x v="30"/>
    <x v="1"/>
    <m/>
  </r>
  <r>
    <x v="30"/>
    <x v="2"/>
    <s v="m"/>
  </r>
  <r>
    <x v="30"/>
    <x v="3"/>
    <s v="C"/>
  </r>
  <r>
    <x v="30"/>
    <x v="4"/>
    <n v="7"/>
  </r>
  <r>
    <x v="30"/>
    <x v="5"/>
    <s v="C75"/>
  </r>
  <r>
    <x v="30"/>
    <x v="6"/>
    <s v="0-2-0"/>
  </r>
  <r>
    <x v="30"/>
    <x v="7"/>
    <s v="2"/>
  </r>
  <r>
    <x v="30"/>
    <x v="8"/>
    <n v="5.6599999999999998E-2"/>
  </r>
  <r>
    <x v="30"/>
    <x v="9"/>
    <m/>
  </r>
  <r>
    <x v="30"/>
    <x v="10"/>
    <m/>
  </r>
  <r>
    <x v="30"/>
    <x v="11"/>
    <m/>
  </r>
  <r>
    <x v="30"/>
    <x v="12"/>
    <m/>
  </r>
  <r>
    <x v="30"/>
    <x v="13"/>
    <m/>
  </r>
  <r>
    <x v="30"/>
    <x v="14"/>
    <n v="2"/>
  </r>
  <r>
    <x v="31"/>
    <x v="0"/>
    <s v="Portsmouth"/>
  </r>
  <r>
    <x v="31"/>
    <x v="1"/>
    <m/>
  </r>
  <r>
    <x v="31"/>
    <x v="2"/>
    <s v="m"/>
  </r>
  <r>
    <x v="31"/>
    <x v="3"/>
    <s v="C"/>
  </r>
  <r>
    <x v="31"/>
    <x v="4"/>
    <n v="7"/>
  </r>
  <r>
    <x v="31"/>
    <x v="5"/>
    <s v="C88"/>
  </r>
  <r>
    <x v="31"/>
    <x v="6"/>
    <s v="0-2-0"/>
  </r>
  <r>
    <x v="31"/>
    <x v="7"/>
    <s v="2"/>
  </r>
  <r>
    <x v="31"/>
    <x v="8"/>
    <n v="5.6599999999999998E-2"/>
  </r>
  <r>
    <x v="31"/>
    <x v="9"/>
    <n v="80"/>
  </r>
  <r>
    <x v="31"/>
    <x v="10"/>
    <m/>
  </r>
  <r>
    <x v="31"/>
    <x v="11"/>
    <m/>
  </r>
  <r>
    <x v="31"/>
    <x v="12"/>
    <m/>
  </r>
  <r>
    <x v="31"/>
    <x v="13"/>
    <m/>
  </r>
  <r>
    <x v="31"/>
    <x v="14"/>
    <n v="2"/>
  </r>
  <r>
    <x v="32"/>
    <x v="0"/>
    <s v="Bristol"/>
  </r>
  <r>
    <x v="32"/>
    <x v="1"/>
    <m/>
  </r>
  <r>
    <x v="32"/>
    <x v="2"/>
    <s v="m"/>
  </r>
  <r>
    <x v="32"/>
    <x v="3"/>
    <s v="A"/>
  </r>
  <r>
    <x v="32"/>
    <x v="4"/>
    <n v="8"/>
  </r>
  <r>
    <x v="32"/>
    <x v="5"/>
    <s v="A26"/>
  </r>
  <r>
    <x v="32"/>
    <x v="6"/>
    <s v="0-7-0"/>
  </r>
  <r>
    <x v="32"/>
    <x v="7"/>
    <s v="7"/>
  </r>
  <r>
    <x v="32"/>
    <x v="8"/>
    <n v="0.1981"/>
  </r>
  <r>
    <x v="32"/>
    <x v="9"/>
    <m/>
  </r>
  <r>
    <x v="32"/>
    <x v="10"/>
    <m/>
  </r>
  <r>
    <x v="32"/>
    <x v="11"/>
    <m/>
  </r>
  <r>
    <x v="32"/>
    <x v="12"/>
    <m/>
  </r>
  <r>
    <x v="32"/>
    <x v="13"/>
    <n v="2"/>
  </r>
  <r>
    <x v="32"/>
    <x v="14"/>
    <n v="2"/>
  </r>
  <r>
    <x v="33"/>
    <x v="0"/>
    <s v="Bristol"/>
  </r>
  <r>
    <x v="33"/>
    <x v="1"/>
    <m/>
  </r>
  <r>
    <x v="33"/>
    <x v="2"/>
    <s v="m"/>
  </r>
  <r>
    <x v="33"/>
    <x v="3"/>
    <s v="D"/>
  </r>
  <r>
    <x v="33"/>
    <x v="4"/>
    <n v="8"/>
  </r>
  <r>
    <x v="33"/>
    <x v="5"/>
    <s v="D119"/>
  </r>
  <r>
    <x v="33"/>
    <x v="6"/>
    <s v="0-7-0"/>
  </r>
  <r>
    <x v="33"/>
    <x v="7"/>
    <s v="7"/>
  </r>
  <r>
    <x v="33"/>
    <x v="8"/>
    <n v="0.1981"/>
  </r>
  <r>
    <x v="33"/>
    <x v="9"/>
    <m/>
  </r>
  <r>
    <x v="33"/>
    <x v="10"/>
    <m/>
  </r>
  <r>
    <x v="33"/>
    <x v="11"/>
    <m/>
  </r>
  <r>
    <x v="33"/>
    <x v="12"/>
    <m/>
  </r>
  <r>
    <x v="33"/>
    <x v="13"/>
    <n v="2"/>
  </r>
  <r>
    <x v="33"/>
    <x v="14"/>
    <n v="1"/>
  </r>
  <r>
    <x v="34"/>
    <x v="0"/>
    <m/>
  </r>
  <r>
    <x v="34"/>
    <x v="1"/>
    <m/>
  </r>
  <r>
    <x v="34"/>
    <x v="2"/>
    <s v="NM"/>
  </r>
  <r>
    <x v="34"/>
    <x v="3"/>
    <s v="B"/>
  </r>
  <r>
    <x v="34"/>
    <x v="4"/>
    <n v="8"/>
  </r>
  <r>
    <x v="34"/>
    <x v="5"/>
    <s v="B31"/>
  </r>
  <r>
    <x v="34"/>
    <x v="6"/>
    <s v="0-1-0"/>
  </r>
  <r>
    <x v="34"/>
    <x v="7"/>
    <s v="1"/>
  </r>
  <r>
    <x v="34"/>
    <x v="8"/>
    <n v="2.8299999999999999E-2"/>
  </r>
  <r>
    <x v="34"/>
    <x v="9"/>
    <m/>
  </r>
  <r>
    <x v="34"/>
    <x v="10"/>
    <m/>
  </r>
  <r>
    <x v="34"/>
    <x v="11"/>
    <m/>
  </r>
  <r>
    <x v="34"/>
    <x v="12"/>
    <m/>
  </r>
  <r>
    <x v="34"/>
    <x v="13"/>
    <m/>
  </r>
  <r>
    <x v="34"/>
    <x v="14"/>
    <n v="1"/>
  </r>
  <r>
    <x v="35"/>
    <x v="0"/>
    <s v="Worthing"/>
  </r>
  <r>
    <x v="35"/>
    <x v="1"/>
    <m/>
  </r>
  <r>
    <x v="35"/>
    <x v="2"/>
    <s v="m"/>
  </r>
  <r>
    <x v="35"/>
    <x v="3"/>
    <s v="B"/>
  </r>
  <r>
    <x v="35"/>
    <x v="4"/>
    <n v="8"/>
  </r>
  <r>
    <x v="35"/>
    <x v="5"/>
    <s v="B40"/>
  </r>
  <r>
    <x v="35"/>
    <x v="6"/>
    <s v="0-1-0"/>
  </r>
  <r>
    <x v="35"/>
    <x v="7"/>
    <s v="1"/>
  </r>
  <r>
    <x v="35"/>
    <x v="8"/>
    <n v="2.8299999999999999E-2"/>
  </r>
  <r>
    <x v="35"/>
    <x v="9"/>
    <m/>
  </r>
  <r>
    <x v="35"/>
    <x v="10"/>
    <m/>
  </r>
  <r>
    <x v="35"/>
    <x v="11"/>
    <m/>
  </r>
  <r>
    <x v="35"/>
    <x v="12"/>
    <m/>
  </r>
  <r>
    <x v="35"/>
    <x v="13"/>
    <m/>
  </r>
  <r>
    <x v="35"/>
    <x v="14"/>
    <n v="1"/>
  </r>
  <r>
    <x v="36"/>
    <x v="0"/>
    <s v="Portsmouth"/>
  </r>
  <r>
    <x v="36"/>
    <x v="1"/>
    <m/>
  </r>
  <r>
    <x v="36"/>
    <x v="2"/>
    <s v="m"/>
  </r>
  <r>
    <x v="36"/>
    <x v="3"/>
    <s v="B"/>
  </r>
  <r>
    <x v="36"/>
    <x v="4"/>
    <n v="8"/>
  </r>
  <r>
    <x v="36"/>
    <x v="5"/>
    <s v="B49"/>
  </r>
  <r>
    <x v="36"/>
    <x v="6"/>
    <s v="0-1-0"/>
  </r>
  <r>
    <x v="36"/>
    <x v="7"/>
    <s v="1"/>
  </r>
  <r>
    <x v="36"/>
    <x v="8"/>
    <n v="2.8299999999999999E-2"/>
  </r>
  <r>
    <x v="36"/>
    <x v="9"/>
    <m/>
  </r>
  <r>
    <x v="36"/>
    <x v="10"/>
    <m/>
  </r>
  <r>
    <x v="36"/>
    <x v="11"/>
    <m/>
  </r>
  <r>
    <x v="36"/>
    <x v="12"/>
    <m/>
  </r>
  <r>
    <x v="36"/>
    <x v="13"/>
    <m/>
  </r>
  <r>
    <x v="36"/>
    <x v="14"/>
    <n v="1"/>
  </r>
  <r>
    <x v="37"/>
    <x v="0"/>
    <s v="Portsmouth"/>
  </r>
  <r>
    <x v="37"/>
    <x v="1"/>
    <m/>
  </r>
  <r>
    <x v="37"/>
    <x v="2"/>
    <s v="m"/>
  </r>
  <r>
    <x v="37"/>
    <x v="3"/>
    <s v="B"/>
  </r>
  <r>
    <x v="37"/>
    <x v="4"/>
    <n v="8"/>
  </r>
  <r>
    <x v="37"/>
    <x v="5"/>
    <s v="B50"/>
  </r>
  <r>
    <x v="37"/>
    <x v="6"/>
    <s v="0-1-0"/>
  </r>
  <r>
    <x v="37"/>
    <x v="7"/>
    <n v="1"/>
  </r>
  <r>
    <x v="37"/>
    <x v="8"/>
    <n v="2.8299999999999999E-2"/>
  </r>
  <r>
    <x v="37"/>
    <x v="9"/>
    <n v="80"/>
  </r>
  <r>
    <x v="37"/>
    <x v="10"/>
    <m/>
  </r>
  <r>
    <x v="37"/>
    <x v="11"/>
    <m/>
  </r>
  <r>
    <x v="37"/>
    <x v="12"/>
    <m/>
  </r>
  <r>
    <x v="37"/>
    <x v="13"/>
    <m/>
  </r>
  <r>
    <x v="37"/>
    <x v="14"/>
    <n v="1"/>
  </r>
  <r>
    <x v="38"/>
    <x v="0"/>
    <m/>
  </r>
  <r>
    <x v="38"/>
    <x v="1"/>
    <m/>
  </r>
  <r>
    <x v="38"/>
    <x v="2"/>
    <s v="m"/>
  </r>
  <r>
    <x v="38"/>
    <x v="3"/>
    <s v="B"/>
  </r>
  <r>
    <x v="38"/>
    <x v="4"/>
    <n v="8"/>
  </r>
  <r>
    <x v="38"/>
    <x v="5"/>
    <s v="B52"/>
  </r>
  <r>
    <x v="38"/>
    <x v="6"/>
    <s v="0-1-0"/>
  </r>
  <r>
    <x v="38"/>
    <x v="7"/>
    <s v="1"/>
  </r>
  <r>
    <x v="38"/>
    <x v="8"/>
    <n v="2.8299999999999999E-2"/>
  </r>
  <r>
    <x v="38"/>
    <x v="9"/>
    <n v="15"/>
  </r>
  <r>
    <x v="38"/>
    <x v="10"/>
    <m/>
  </r>
  <r>
    <x v="38"/>
    <x v="11"/>
    <m/>
  </r>
  <r>
    <x v="38"/>
    <x v="12"/>
    <m/>
  </r>
  <r>
    <x v="38"/>
    <x v="13"/>
    <m/>
  </r>
  <r>
    <x v="38"/>
    <x v="14"/>
    <n v="0"/>
  </r>
  <r>
    <x v="39"/>
    <x v="0"/>
    <s v="Worthing"/>
  </r>
  <r>
    <x v="39"/>
    <x v="1"/>
    <m/>
  </r>
  <r>
    <x v="39"/>
    <x v="2"/>
    <s v="m"/>
  </r>
  <r>
    <x v="39"/>
    <x v="3"/>
    <s v="B"/>
  </r>
  <r>
    <x v="39"/>
    <x v="4"/>
    <n v="8"/>
  </r>
  <r>
    <x v="39"/>
    <x v="5"/>
    <s v="B44"/>
  </r>
  <r>
    <x v="39"/>
    <x v="6"/>
    <s v="0-1-0"/>
  </r>
  <r>
    <x v="39"/>
    <x v="7"/>
    <s v="1"/>
  </r>
  <r>
    <x v="39"/>
    <x v="8"/>
    <n v="2.8299999999999999E-2"/>
  </r>
  <r>
    <x v="39"/>
    <x v="9"/>
    <m/>
  </r>
  <r>
    <x v="39"/>
    <x v="10"/>
    <m/>
  </r>
  <r>
    <x v="39"/>
    <x v="11"/>
    <m/>
  </r>
  <r>
    <x v="39"/>
    <x v="12"/>
    <m/>
  </r>
  <r>
    <x v="39"/>
    <x v="13"/>
    <m/>
  </r>
  <r>
    <x v="39"/>
    <x v="14"/>
    <n v="1"/>
  </r>
  <r>
    <x v="40"/>
    <x v="0"/>
    <s v="Bournemouth"/>
  </r>
  <r>
    <x v="40"/>
    <x v="1"/>
    <m/>
  </r>
  <r>
    <x v="40"/>
    <x v="2"/>
    <s v="m"/>
  </r>
  <r>
    <x v="40"/>
    <x v="3"/>
    <s v="A"/>
  </r>
  <r>
    <x v="40"/>
    <x v="4"/>
    <n v="9"/>
  </r>
  <r>
    <x v="40"/>
    <x v="5"/>
    <s v="A20"/>
  </r>
  <r>
    <x v="40"/>
    <x v="6"/>
    <s v="0-6-8"/>
  </r>
  <r>
    <x v="40"/>
    <x v="7"/>
    <s v="6.5"/>
  </r>
  <r>
    <x v="40"/>
    <x v="8"/>
    <n v="0.18395"/>
  </r>
  <r>
    <x v="40"/>
    <x v="9"/>
    <m/>
  </r>
  <r>
    <x v="40"/>
    <x v="10"/>
    <m/>
  </r>
  <r>
    <x v="40"/>
    <x v="11"/>
    <m/>
  </r>
  <r>
    <x v="40"/>
    <x v="12"/>
    <m/>
  </r>
  <r>
    <x v="40"/>
    <x v="13"/>
    <n v="1"/>
  </r>
  <r>
    <x v="40"/>
    <x v="14"/>
    <n v="4"/>
  </r>
  <r>
    <x v="41"/>
    <x v="0"/>
    <s v="Fareham"/>
  </r>
  <r>
    <x v="41"/>
    <x v="1"/>
    <m/>
  </r>
  <r>
    <x v="41"/>
    <x v="2"/>
    <s v="m"/>
  </r>
  <r>
    <x v="41"/>
    <x v="3"/>
    <s v="D"/>
  </r>
  <r>
    <x v="41"/>
    <x v="4"/>
    <n v="9"/>
  </r>
  <r>
    <x v="41"/>
    <x v="5"/>
    <s v="D95"/>
  </r>
  <r>
    <x v="41"/>
    <x v="6"/>
    <s v="0-5-8"/>
  </r>
  <r>
    <x v="41"/>
    <x v="7"/>
    <s v="5.5"/>
  </r>
  <r>
    <x v="41"/>
    <x v="8"/>
    <n v="0.15564999999999998"/>
  </r>
  <r>
    <x v="41"/>
    <x v="9"/>
    <m/>
  </r>
  <r>
    <x v="41"/>
    <x v="10"/>
    <m/>
  </r>
  <r>
    <x v="41"/>
    <x v="11"/>
    <m/>
  </r>
  <r>
    <x v="41"/>
    <x v="12"/>
    <m/>
  </r>
  <r>
    <x v="41"/>
    <x v="13"/>
    <n v="1"/>
  </r>
  <r>
    <x v="41"/>
    <x v="14"/>
    <n v="3"/>
  </r>
  <r>
    <x v="42"/>
    <x v="0"/>
    <s v="Bournemouth"/>
  </r>
  <r>
    <x v="42"/>
    <x v="1"/>
    <m/>
  </r>
  <r>
    <x v="42"/>
    <x v="2"/>
    <s v="m"/>
  </r>
  <r>
    <x v="42"/>
    <x v="3"/>
    <s v="A"/>
  </r>
  <r>
    <x v="42"/>
    <x v="4"/>
    <n v="10"/>
  </r>
  <r>
    <x v="42"/>
    <x v="5"/>
    <s v="A24"/>
  </r>
  <r>
    <x v="42"/>
    <x v="6"/>
    <s v="0-6-0"/>
  </r>
  <r>
    <x v="42"/>
    <x v="7"/>
    <s v="6"/>
  </r>
  <r>
    <x v="42"/>
    <x v="8"/>
    <n v="0.16980000000000001"/>
  </r>
  <r>
    <x v="42"/>
    <x v="9"/>
    <m/>
  </r>
  <r>
    <x v="42"/>
    <x v="10"/>
    <m/>
  </r>
  <r>
    <x v="42"/>
    <x v="11"/>
    <m/>
  </r>
  <r>
    <x v="42"/>
    <x v="12"/>
    <m/>
  </r>
  <r>
    <x v="42"/>
    <x v="13"/>
    <n v="3"/>
  </r>
  <r>
    <x v="42"/>
    <x v="14"/>
    <n v="3"/>
  </r>
  <r>
    <x v="43"/>
    <x v="0"/>
    <s v="Southampton"/>
  </r>
  <r>
    <x v="43"/>
    <x v="1"/>
    <m/>
  </r>
  <r>
    <x v="43"/>
    <x v="2"/>
    <s v="m"/>
  </r>
  <r>
    <x v="43"/>
    <x v="3"/>
    <s v="D"/>
  </r>
  <r>
    <x v="43"/>
    <x v="4"/>
    <n v="10"/>
  </r>
  <r>
    <x v="43"/>
    <x v="5"/>
    <s v="D104"/>
  </r>
  <r>
    <x v="43"/>
    <x v="6"/>
    <s v="0-5-0"/>
  </r>
  <r>
    <x v="43"/>
    <x v="7"/>
    <s v="5"/>
  </r>
  <r>
    <x v="43"/>
    <x v="8"/>
    <n v="0.14149999999999999"/>
  </r>
  <r>
    <x v="43"/>
    <x v="9"/>
    <n v="40"/>
  </r>
  <r>
    <x v="43"/>
    <x v="10"/>
    <m/>
  </r>
  <r>
    <x v="43"/>
    <x v="11"/>
    <m/>
  </r>
  <r>
    <x v="43"/>
    <x v="12"/>
    <m/>
  </r>
  <r>
    <x v="43"/>
    <x v="13"/>
    <n v="1"/>
  </r>
  <r>
    <x v="43"/>
    <x v="14"/>
    <n v="2"/>
  </r>
  <r>
    <x v="44"/>
    <x v="0"/>
    <s v="Taunton"/>
  </r>
  <r>
    <x v="44"/>
    <x v="1"/>
    <m/>
  </r>
  <r>
    <x v="44"/>
    <x v="2"/>
    <s v="NM"/>
  </r>
  <r>
    <x v="44"/>
    <x v="3"/>
    <s v="A"/>
  </r>
  <r>
    <x v="44"/>
    <x v="4"/>
    <n v="11"/>
  </r>
  <r>
    <x v="44"/>
    <x v="5"/>
    <s v="A13"/>
  </r>
  <r>
    <x v="44"/>
    <x v="6"/>
    <s v="0-5-8"/>
  </r>
  <r>
    <x v="44"/>
    <x v="7"/>
    <s v="5.5"/>
  </r>
  <r>
    <x v="44"/>
    <x v="8"/>
    <n v="0.15564999999999998"/>
  </r>
  <r>
    <x v="44"/>
    <x v="9"/>
    <m/>
  </r>
  <r>
    <x v="44"/>
    <x v="10"/>
    <m/>
  </r>
  <r>
    <x v="44"/>
    <x v="11"/>
    <m/>
  </r>
  <r>
    <x v="44"/>
    <x v="12"/>
    <m/>
  </r>
  <r>
    <x v="44"/>
    <x v="13"/>
    <n v="1"/>
  </r>
  <r>
    <x v="44"/>
    <x v="14"/>
    <n v="2"/>
  </r>
  <r>
    <x v="45"/>
    <x v="0"/>
    <s v="Southampton"/>
  </r>
  <r>
    <x v="45"/>
    <x v="1"/>
    <m/>
  </r>
  <r>
    <x v="45"/>
    <x v="2"/>
    <s v="m"/>
  </r>
  <r>
    <x v="45"/>
    <x v="3"/>
    <s v="D"/>
  </r>
  <r>
    <x v="45"/>
    <x v="4"/>
    <n v="11"/>
  </r>
  <r>
    <x v="45"/>
    <x v="5"/>
    <s v="D114"/>
  </r>
  <r>
    <x v="45"/>
    <x v="6"/>
    <s v="0-4-0"/>
  </r>
  <r>
    <x v="45"/>
    <x v="7"/>
    <s v="4"/>
  </r>
  <r>
    <x v="45"/>
    <x v="8"/>
    <n v="0.1132"/>
  </r>
  <r>
    <x v="45"/>
    <x v="9"/>
    <m/>
  </r>
  <r>
    <x v="45"/>
    <x v="10"/>
    <m/>
  </r>
  <r>
    <x v="45"/>
    <x v="11"/>
    <m/>
  </r>
  <r>
    <x v="45"/>
    <x v="12"/>
    <m/>
  </r>
  <r>
    <x v="45"/>
    <x v="13"/>
    <m/>
  </r>
  <r>
    <x v="45"/>
    <x v="14"/>
    <n v="4"/>
  </r>
  <r>
    <x v="46"/>
    <x v="0"/>
    <s v="Portsmouth"/>
  </r>
  <r>
    <x v="46"/>
    <x v="1"/>
    <m/>
  </r>
  <r>
    <x v="46"/>
    <x v="2"/>
    <s v="m"/>
  </r>
  <r>
    <x v="46"/>
    <x v="3"/>
    <s v="A"/>
  </r>
  <r>
    <x v="46"/>
    <x v="4"/>
    <n v="12"/>
  </r>
  <r>
    <x v="46"/>
    <x v="5"/>
    <s v="A08"/>
  </r>
  <r>
    <x v="46"/>
    <x v="6"/>
    <s v="0-5-0"/>
  </r>
  <r>
    <x v="46"/>
    <x v="7"/>
    <s v="5"/>
  </r>
  <r>
    <x v="46"/>
    <x v="8"/>
    <n v="0.14149999999999999"/>
  </r>
  <r>
    <x v="46"/>
    <x v="9"/>
    <m/>
  </r>
  <r>
    <x v="46"/>
    <x v="10"/>
    <m/>
  </r>
  <r>
    <x v="46"/>
    <x v="11"/>
    <m/>
  </r>
  <r>
    <x v="46"/>
    <x v="12"/>
    <n v="1"/>
  </r>
  <r>
    <x v="46"/>
    <x v="13"/>
    <m/>
  </r>
  <r>
    <x v="46"/>
    <x v="14"/>
    <n v="2"/>
  </r>
  <r>
    <x v="47"/>
    <x v="0"/>
    <s v="Portsmouth"/>
  </r>
  <r>
    <x v="47"/>
    <x v="1"/>
    <m/>
  </r>
  <r>
    <x v="47"/>
    <x v="2"/>
    <s v="m"/>
  </r>
  <r>
    <x v="47"/>
    <x v="3"/>
    <s v="D"/>
  </r>
  <r>
    <x v="47"/>
    <x v="4"/>
    <n v="12"/>
  </r>
  <r>
    <x v="47"/>
    <x v="5"/>
    <s v="D100"/>
  </r>
  <r>
    <x v="47"/>
    <x v="6"/>
    <s v="0-2-0"/>
  </r>
  <r>
    <x v="47"/>
    <x v="7"/>
    <s v="2"/>
  </r>
  <r>
    <x v="47"/>
    <x v="8"/>
    <n v="5.6599999999999998E-2"/>
  </r>
  <r>
    <x v="47"/>
    <x v="9"/>
    <m/>
  </r>
  <r>
    <x v="47"/>
    <x v="10"/>
    <m/>
  </r>
  <r>
    <x v="47"/>
    <x v="11"/>
    <m/>
  </r>
  <r>
    <x v="47"/>
    <x v="12"/>
    <m/>
  </r>
  <r>
    <x v="47"/>
    <x v="13"/>
    <m/>
  </r>
  <r>
    <x v="47"/>
    <x v="14"/>
    <n v="2"/>
  </r>
  <r>
    <x v="48"/>
    <x v="0"/>
    <s v="Weston Super Mare"/>
  </r>
  <r>
    <x v="48"/>
    <x v="1"/>
    <m/>
  </r>
  <r>
    <x v="48"/>
    <x v="2"/>
    <s v="m"/>
  </r>
  <r>
    <x v="48"/>
    <x v="3"/>
    <s v="D"/>
  </r>
  <r>
    <x v="48"/>
    <x v="4"/>
    <n v="12"/>
  </r>
  <r>
    <x v="48"/>
    <x v="5"/>
    <s v="D101"/>
  </r>
  <r>
    <x v="48"/>
    <x v="6"/>
    <s v="0-2-0"/>
  </r>
  <r>
    <x v="48"/>
    <x v="7"/>
    <s v="2"/>
  </r>
  <r>
    <x v="48"/>
    <x v="8"/>
    <n v="5.6599999999999998E-2"/>
  </r>
  <r>
    <x v="48"/>
    <x v="9"/>
    <m/>
  </r>
  <r>
    <x v="48"/>
    <x v="10"/>
    <m/>
  </r>
  <r>
    <x v="48"/>
    <x v="11"/>
    <m/>
  </r>
  <r>
    <x v="48"/>
    <x v="12"/>
    <m/>
  </r>
  <r>
    <x v="48"/>
    <x v="13"/>
    <m/>
  </r>
  <r>
    <x v="48"/>
    <x v="14"/>
    <n v="2"/>
  </r>
  <r>
    <x v="49"/>
    <x v="0"/>
    <s v="Weymouth"/>
  </r>
  <r>
    <x v="49"/>
    <x v="1"/>
    <m/>
  </r>
  <r>
    <x v="49"/>
    <x v="2"/>
    <s v="m"/>
  </r>
  <r>
    <x v="49"/>
    <x v="3"/>
    <s v="D"/>
  </r>
  <r>
    <x v="49"/>
    <x v="4"/>
    <n v="12"/>
  </r>
  <r>
    <x v="49"/>
    <x v="5"/>
    <s v="D111"/>
  </r>
  <r>
    <x v="49"/>
    <x v="6"/>
    <s v="0-2-0"/>
  </r>
  <r>
    <x v="49"/>
    <x v="7"/>
    <s v="2"/>
  </r>
  <r>
    <x v="49"/>
    <x v="8"/>
    <n v="5.6599999999999998E-2"/>
  </r>
  <r>
    <x v="49"/>
    <x v="9"/>
    <m/>
  </r>
  <r>
    <x v="49"/>
    <x v="10"/>
    <m/>
  </r>
  <r>
    <x v="49"/>
    <x v="11"/>
    <m/>
  </r>
  <r>
    <x v="49"/>
    <x v="12"/>
    <m/>
  </r>
  <r>
    <x v="49"/>
    <x v="13"/>
    <m/>
  </r>
  <r>
    <x v="49"/>
    <x v="14"/>
    <n v="2"/>
  </r>
  <r>
    <x v="50"/>
    <x v="0"/>
    <s v="Portsmouth"/>
  </r>
  <r>
    <x v="50"/>
    <x v="1"/>
    <m/>
  </r>
  <r>
    <x v="50"/>
    <x v="2"/>
    <s v="m"/>
  </r>
  <r>
    <x v="50"/>
    <x v="3"/>
    <s v="D"/>
  </r>
  <r>
    <x v="50"/>
    <x v="4"/>
    <n v="12"/>
  </r>
  <r>
    <x v="50"/>
    <x v="5"/>
    <s v="D112"/>
  </r>
  <r>
    <x v="50"/>
    <x v="6"/>
    <s v="0-2-0"/>
  </r>
  <r>
    <x v="50"/>
    <x v="7"/>
    <s v="2"/>
  </r>
  <r>
    <x v="50"/>
    <x v="8"/>
    <n v="5.6599999999999998E-2"/>
  </r>
  <r>
    <x v="50"/>
    <x v="9"/>
    <m/>
  </r>
  <r>
    <x v="50"/>
    <x v="10"/>
    <m/>
  </r>
  <r>
    <x v="50"/>
    <x v="11"/>
    <m/>
  </r>
  <r>
    <x v="50"/>
    <x v="12"/>
    <n v="1"/>
  </r>
  <r>
    <x v="50"/>
    <x v="13"/>
    <m/>
  </r>
  <r>
    <x v="50"/>
    <x v="14"/>
    <n v="0"/>
  </r>
  <r>
    <x v="51"/>
    <x v="0"/>
    <m/>
  </r>
  <r>
    <x v="51"/>
    <x v="1"/>
    <m/>
  </r>
  <r>
    <x v="51"/>
    <x v="2"/>
    <s v="m"/>
  </r>
  <r>
    <x v="51"/>
    <x v="3"/>
    <s v="D"/>
  </r>
  <r>
    <x v="51"/>
    <x v="4"/>
    <n v="12"/>
  </r>
  <r>
    <x v="51"/>
    <x v="5"/>
    <s v="D116"/>
  </r>
  <r>
    <x v="51"/>
    <x v="6"/>
    <s v="0-2-0"/>
  </r>
  <r>
    <x v="51"/>
    <x v="7"/>
    <s v="2"/>
  </r>
  <r>
    <x v="51"/>
    <x v="8"/>
    <n v="5.6599999999999998E-2"/>
  </r>
  <r>
    <x v="51"/>
    <x v="9"/>
    <m/>
  </r>
  <r>
    <x v="51"/>
    <x v="10"/>
    <m/>
  </r>
  <r>
    <x v="51"/>
    <x v="11"/>
    <m/>
  </r>
  <r>
    <x v="51"/>
    <x v="12"/>
    <m/>
  </r>
  <r>
    <x v="51"/>
    <x v="13"/>
    <m/>
  </r>
  <r>
    <x v="51"/>
    <x v="14"/>
    <n v="2"/>
  </r>
  <r>
    <x v="52"/>
    <x v="0"/>
    <s v="Portsmouth"/>
  </r>
  <r>
    <x v="52"/>
    <x v="1"/>
    <m/>
  </r>
  <r>
    <x v="52"/>
    <x v="2"/>
    <s v="m"/>
  </r>
  <r>
    <x v="52"/>
    <x v="3"/>
    <s v="D"/>
  </r>
  <r>
    <x v="52"/>
    <x v="4"/>
    <n v="12"/>
  </r>
  <r>
    <x v="52"/>
    <x v="5"/>
    <s v="D117"/>
  </r>
  <r>
    <x v="52"/>
    <x v="6"/>
    <s v="0-2-0"/>
  </r>
  <r>
    <x v="52"/>
    <x v="7"/>
    <s v="2"/>
  </r>
  <r>
    <x v="52"/>
    <x v="8"/>
    <n v="5.6599999999999998E-2"/>
  </r>
  <r>
    <x v="52"/>
    <x v="9"/>
    <m/>
  </r>
  <r>
    <x v="52"/>
    <x v="10"/>
    <m/>
  </r>
  <r>
    <x v="52"/>
    <x v="11"/>
    <m/>
  </r>
  <r>
    <x v="52"/>
    <x v="12"/>
    <m/>
  </r>
  <r>
    <x v="52"/>
    <x v="13"/>
    <m/>
  </r>
  <r>
    <x v="52"/>
    <x v="14"/>
    <n v="2"/>
  </r>
  <r>
    <x v="53"/>
    <x v="0"/>
    <s v="Portsmouth"/>
  </r>
  <r>
    <x v="53"/>
    <x v="1"/>
    <m/>
  </r>
  <r>
    <x v="53"/>
    <x v="2"/>
    <s v="m"/>
  </r>
  <r>
    <x v="53"/>
    <x v="3"/>
    <s v="C"/>
  </r>
  <r>
    <x v="53"/>
    <x v="4"/>
    <n v="12"/>
  </r>
  <r>
    <x v="53"/>
    <x v="5"/>
    <s v="C67"/>
  </r>
  <r>
    <x v="53"/>
    <x v="6"/>
    <s v="0-1-0"/>
  </r>
  <r>
    <x v="53"/>
    <x v="7"/>
    <s v="1"/>
  </r>
  <r>
    <x v="53"/>
    <x v="8"/>
    <n v="2.8299999999999999E-2"/>
  </r>
  <r>
    <x v="53"/>
    <x v="9"/>
    <m/>
  </r>
  <r>
    <x v="53"/>
    <x v="10"/>
    <m/>
  </r>
  <r>
    <x v="53"/>
    <x v="11"/>
    <m/>
  </r>
  <r>
    <x v="53"/>
    <x v="12"/>
    <m/>
  </r>
  <r>
    <x v="53"/>
    <x v="13"/>
    <m/>
  </r>
  <r>
    <x v="53"/>
    <x v="14"/>
    <n v="1"/>
  </r>
  <r>
    <x v="54"/>
    <x v="0"/>
    <s v="Southampton"/>
  </r>
  <r>
    <x v="54"/>
    <x v="1"/>
    <m/>
  </r>
  <r>
    <x v="54"/>
    <x v="2"/>
    <s v="m"/>
  </r>
  <r>
    <x v="54"/>
    <x v="3"/>
    <s v="C"/>
  </r>
  <r>
    <x v="54"/>
    <x v="4"/>
    <n v="12"/>
  </r>
  <r>
    <x v="54"/>
    <x v="5"/>
    <s v="C71"/>
  </r>
  <r>
    <x v="54"/>
    <x v="6"/>
    <s v="0-1-0"/>
  </r>
  <r>
    <x v="54"/>
    <x v="7"/>
    <s v="1"/>
  </r>
  <r>
    <x v="54"/>
    <x v="8"/>
    <n v="2.8299999999999999E-2"/>
  </r>
  <r>
    <x v="54"/>
    <x v="9"/>
    <m/>
  </r>
  <r>
    <x v="54"/>
    <x v="10"/>
    <m/>
  </r>
  <r>
    <x v="54"/>
    <x v="11"/>
    <m/>
  </r>
  <r>
    <x v="54"/>
    <x v="12"/>
    <m/>
  </r>
  <r>
    <x v="54"/>
    <x v="13"/>
    <m/>
  </r>
  <r>
    <x v="54"/>
    <x v="14"/>
    <n v="1"/>
  </r>
  <r>
    <x v="55"/>
    <x v="0"/>
    <s v="Bracklesham"/>
  </r>
  <r>
    <x v="55"/>
    <x v="1"/>
    <m/>
  </r>
  <r>
    <x v="55"/>
    <x v="2"/>
    <s v="m"/>
  </r>
  <r>
    <x v="55"/>
    <x v="3"/>
    <s v="C"/>
  </r>
  <r>
    <x v="55"/>
    <x v="4"/>
    <n v="12"/>
  </r>
  <r>
    <x v="55"/>
    <x v="5"/>
    <s v="C72"/>
  </r>
  <r>
    <x v="55"/>
    <x v="6"/>
    <s v="0-1-0"/>
  </r>
  <r>
    <x v="55"/>
    <x v="7"/>
    <s v="1"/>
  </r>
  <r>
    <x v="55"/>
    <x v="8"/>
    <n v="2.8299999999999999E-2"/>
  </r>
  <r>
    <x v="55"/>
    <x v="9"/>
    <m/>
  </r>
  <r>
    <x v="55"/>
    <x v="10"/>
    <m/>
  </r>
  <r>
    <x v="55"/>
    <x v="11"/>
    <m/>
  </r>
  <r>
    <x v="55"/>
    <x v="12"/>
    <m/>
  </r>
  <r>
    <x v="55"/>
    <x v="13"/>
    <m/>
  </r>
  <r>
    <x v="55"/>
    <x v="14"/>
    <n v="1"/>
  </r>
  <r>
    <x v="56"/>
    <x v="0"/>
    <s v="Horndean"/>
  </r>
  <r>
    <x v="56"/>
    <x v="1"/>
    <m/>
  </r>
  <r>
    <x v="56"/>
    <x v="2"/>
    <s v="m"/>
  </r>
  <r>
    <x v="56"/>
    <x v="3"/>
    <s v="C"/>
  </r>
  <r>
    <x v="56"/>
    <x v="4"/>
    <n v="12"/>
  </r>
  <r>
    <x v="56"/>
    <x v="5"/>
    <s v="C85"/>
  </r>
  <r>
    <x v="56"/>
    <x v="6"/>
    <s v="0-1-0"/>
  </r>
  <r>
    <x v="56"/>
    <x v="7"/>
    <s v="1"/>
  </r>
  <r>
    <x v="56"/>
    <x v="8"/>
    <n v="2.8299999999999999E-2"/>
  </r>
  <r>
    <x v="56"/>
    <x v="9"/>
    <m/>
  </r>
  <r>
    <x v="56"/>
    <x v="10"/>
    <m/>
  </r>
  <r>
    <x v="56"/>
    <x v="11"/>
    <m/>
  </r>
  <r>
    <x v="56"/>
    <x v="12"/>
    <m/>
  </r>
  <r>
    <x v="56"/>
    <x v="13"/>
    <m/>
  </r>
  <r>
    <x v="56"/>
    <x v="14"/>
    <n v="1"/>
  </r>
  <r>
    <x v="57"/>
    <x v="0"/>
    <s v="Wales"/>
  </r>
  <r>
    <x v="57"/>
    <x v="1"/>
    <m/>
  </r>
  <r>
    <x v="57"/>
    <x v="2"/>
    <s v="m"/>
  </r>
  <r>
    <x v="57"/>
    <x v="3"/>
    <s v="A"/>
  </r>
  <r>
    <x v="57"/>
    <x v="4"/>
    <n v="13"/>
  </r>
  <r>
    <x v="57"/>
    <x v="5"/>
    <s v="A23"/>
  </r>
  <r>
    <x v="57"/>
    <x v="6"/>
    <s v="0-3-0"/>
  </r>
  <r>
    <x v="57"/>
    <x v="7"/>
    <s v="3"/>
  </r>
  <r>
    <x v="57"/>
    <x v="8"/>
    <n v="8.4900000000000003E-2"/>
  </r>
  <r>
    <x v="57"/>
    <x v="9"/>
    <m/>
  </r>
  <r>
    <x v="57"/>
    <x v="10"/>
    <m/>
  </r>
  <r>
    <x v="57"/>
    <x v="11"/>
    <m/>
  </r>
  <r>
    <x v="57"/>
    <x v="12"/>
    <m/>
  </r>
  <r>
    <x v="57"/>
    <x v="13"/>
    <m/>
  </r>
  <r>
    <x v="57"/>
    <x v="14"/>
    <n v="3"/>
  </r>
  <r>
    <x v="58"/>
    <x v="0"/>
    <s v="Portsmouth"/>
  </r>
  <r>
    <x v="58"/>
    <x v="1"/>
    <m/>
  </r>
  <r>
    <x v="58"/>
    <x v="2"/>
    <s v="m"/>
  </r>
  <r>
    <x v="58"/>
    <x v="3"/>
    <s v="A"/>
  </r>
  <r>
    <x v="58"/>
    <x v="4"/>
    <n v="14"/>
  </r>
  <r>
    <x v="58"/>
    <x v="5"/>
    <s v="A03"/>
  </r>
  <r>
    <x v="58"/>
    <x v="6"/>
    <s v="0-2-0"/>
  </r>
  <r>
    <x v="58"/>
    <x v="7"/>
    <s v="2"/>
  </r>
  <r>
    <x v="58"/>
    <x v="8"/>
    <n v="5.6599999999999998E-2"/>
  </r>
  <r>
    <x v="58"/>
    <x v="9"/>
    <n v="15"/>
  </r>
  <r>
    <x v="58"/>
    <x v="10"/>
    <m/>
  </r>
  <r>
    <x v="58"/>
    <x v="11"/>
    <m/>
  </r>
  <r>
    <x v="58"/>
    <x v="12"/>
    <n v="1"/>
  </r>
  <r>
    <x v="58"/>
    <x v="13"/>
    <m/>
  </r>
  <r>
    <x v="58"/>
    <x v="14"/>
    <n v="0"/>
  </r>
  <r>
    <x v="59"/>
    <x v="0"/>
    <s v="Southampton"/>
  </r>
  <r>
    <x v="59"/>
    <x v="1"/>
    <m/>
  </r>
  <r>
    <x v="59"/>
    <x v="2"/>
    <s v="NM"/>
  </r>
  <r>
    <x v="59"/>
    <x v="3"/>
    <s v="A"/>
  </r>
  <r>
    <x v="59"/>
    <x v="4"/>
    <n v="14"/>
  </r>
  <r>
    <x v="59"/>
    <x v="5"/>
    <s v="A11"/>
  </r>
  <r>
    <x v="59"/>
    <x v="6"/>
    <s v="0-2-0"/>
  </r>
  <r>
    <x v="59"/>
    <x v="7"/>
    <s v="2"/>
  </r>
  <r>
    <x v="59"/>
    <x v="8"/>
    <n v="5.6599999999999998E-2"/>
  </r>
  <r>
    <x v="59"/>
    <x v="9"/>
    <m/>
  </r>
  <r>
    <x v="59"/>
    <x v="10"/>
    <m/>
  </r>
  <r>
    <x v="59"/>
    <x v="11"/>
    <m/>
  </r>
  <r>
    <x v="59"/>
    <x v="12"/>
    <m/>
  </r>
  <r>
    <x v="59"/>
    <x v="13"/>
    <m/>
  </r>
  <r>
    <x v="59"/>
    <x v="14"/>
    <n v="2"/>
  </r>
  <r>
    <x v="60"/>
    <x v="0"/>
    <s v="Southampton"/>
  </r>
  <r>
    <x v="60"/>
    <x v="1"/>
    <m/>
  </r>
  <r>
    <x v="60"/>
    <x v="2"/>
    <s v="m"/>
  </r>
  <r>
    <x v="60"/>
    <x v="3"/>
    <s v="A"/>
  </r>
  <r>
    <x v="60"/>
    <x v="4"/>
    <n v="14"/>
  </r>
  <r>
    <x v="60"/>
    <x v="5"/>
    <s v="A19"/>
  </r>
  <r>
    <x v="60"/>
    <x v="6"/>
    <s v="0-2-0"/>
  </r>
  <r>
    <x v="60"/>
    <x v="7"/>
    <s v="2"/>
  </r>
  <r>
    <x v="60"/>
    <x v="8"/>
    <n v="5.6599999999999998E-2"/>
  </r>
  <r>
    <x v="60"/>
    <x v="9"/>
    <m/>
  </r>
  <r>
    <x v="60"/>
    <x v="10"/>
    <m/>
  </r>
  <r>
    <x v="60"/>
    <x v="11"/>
    <m/>
  </r>
  <r>
    <x v="60"/>
    <x v="12"/>
    <m/>
  </r>
  <r>
    <x v="60"/>
    <x v="13"/>
    <m/>
  </r>
  <r>
    <x v="60"/>
    <x v="14"/>
    <n v="2"/>
  </r>
  <r>
    <x v="61"/>
    <x v="0"/>
    <s v="Portsmouth"/>
  </r>
  <r>
    <x v="61"/>
    <x v="1"/>
    <m/>
  </r>
  <r>
    <x v="61"/>
    <x v="2"/>
    <s v="m"/>
  </r>
  <r>
    <x v="61"/>
    <x v="3"/>
    <s v="A"/>
  </r>
  <r>
    <x v="61"/>
    <x v="4"/>
    <n v="14"/>
  </r>
  <r>
    <x v="61"/>
    <x v="5"/>
    <s v="A29"/>
  </r>
  <r>
    <x v="61"/>
    <x v="6"/>
    <s v="0-2-0"/>
  </r>
  <r>
    <x v="61"/>
    <x v="7"/>
    <s v="2"/>
  </r>
  <r>
    <x v="61"/>
    <x v="8"/>
    <n v="5.6599999999999998E-2"/>
  </r>
  <r>
    <x v="61"/>
    <x v="9"/>
    <m/>
  </r>
  <r>
    <x v="61"/>
    <x v="10"/>
    <m/>
  </r>
  <r>
    <x v="61"/>
    <x v="11"/>
    <m/>
  </r>
  <r>
    <x v="61"/>
    <x v="12"/>
    <m/>
  </r>
  <r>
    <x v="61"/>
    <x v="13"/>
    <m/>
  </r>
  <r>
    <x v="61"/>
    <x v="14"/>
    <n v="2"/>
  </r>
  <r>
    <x v="62"/>
    <x v="0"/>
    <s v="Weston Super Mare"/>
  </r>
  <r>
    <x v="62"/>
    <x v="1"/>
    <m/>
  </r>
  <r>
    <x v="62"/>
    <x v="2"/>
    <s v="m"/>
  </r>
  <r>
    <x v="62"/>
    <x v="3"/>
    <s v="A"/>
  </r>
  <r>
    <x v="62"/>
    <x v="4"/>
    <n v="18"/>
  </r>
  <r>
    <x v="62"/>
    <x v="5"/>
    <s v="A06"/>
  </r>
  <r>
    <x v="62"/>
    <x v="6"/>
    <s v="0-1-0"/>
  </r>
  <r>
    <x v="62"/>
    <x v="7"/>
    <s v="1"/>
  </r>
  <r>
    <x v="62"/>
    <x v="8"/>
    <n v="2.8299999999999999E-2"/>
  </r>
  <r>
    <x v="62"/>
    <x v="9"/>
    <m/>
  </r>
  <r>
    <x v="62"/>
    <x v="10"/>
    <m/>
  </r>
  <r>
    <x v="62"/>
    <x v="11"/>
    <m/>
  </r>
  <r>
    <x v="62"/>
    <x v="12"/>
    <m/>
  </r>
  <r>
    <x v="62"/>
    <x v="13"/>
    <m/>
  </r>
  <r>
    <x v="62"/>
    <x v="14"/>
    <n v="1"/>
  </r>
  <r>
    <x v="63"/>
    <x v="0"/>
    <s v="Portsmouth"/>
  </r>
  <r>
    <x v="63"/>
    <x v="1"/>
    <m/>
  </r>
  <r>
    <x v="63"/>
    <x v="2"/>
    <s v="m"/>
  </r>
  <r>
    <x v="63"/>
    <x v="3"/>
    <s v="A"/>
  </r>
  <r>
    <x v="63"/>
    <x v="4"/>
    <n v="18"/>
  </r>
  <r>
    <x v="63"/>
    <x v="5"/>
    <s v="A22"/>
  </r>
  <r>
    <x v="63"/>
    <x v="6"/>
    <s v="0-1-0"/>
  </r>
  <r>
    <x v="63"/>
    <x v="7"/>
    <s v="1"/>
  </r>
  <r>
    <x v="63"/>
    <x v="8"/>
    <n v="2.8299999999999999E-2"/>
  </r>
  <r>
    <x v="63"/>
    <x v="9"/>
    <m/>
  </r>
  <r>
    <x v="63"/>
    <x v="10"/>
    <m/>
  </r>
  <r>
    <x v="63"/>
    <x v="11"/>
    <m/>
  </r>
  <r>
    <x v="63"/>
    <x v="12"/>
    <m/>
  </r>
  <r>
    <x v="63"/>
    <x v="13"/>
    <m/>
  </r>
  <r>
    <x v="63"/>
    <x v="14"/>
    <n v="1"/>
  </r>
  <r>
    <x v="64"/>
    <x v="0"/>
    <m/>
  </r>
  <r>
    <x v="64"/>
    <x v="1"/>
    <m/>
  </r>
  <r>
    <x v="64"/>
    <x v="2"/>
    <s v="m"/>
  </r>
  <r>
    <x v="64"/>
    <x v="3"/>
    <s v="A"/>
  </r>
  <r>
    <x v="64"/>
    <x v="4"/>
    <n v="24"/>
  </r>
  <r>
    <x v="64"/>
    <x v="5"/>
    <s v="A02"/>
  </r>
  <r>
    <x v="64"/>
    <x v="6"/>
    <s v="0"/>
  </r>
  <r>
    <x v="64"/>
    <x v="7"/>
    <s v="0"/>
  </r>
  <r>
    <x v="64"/>
    <x v="8"/>
    <n v="0"/>
  </r>
  <r>
    <x v="64"/>
    <x v="9"/>
    <m/>
  </r>
  <r>
    <x v="64"/>
    <x v="10"/>
    <m/>
  </r>
  <r>
    <x v="64"/>
    <x v="11"/>
    <m/>
  </r>
  <r>
    <x v="64"/>
    <x v="12"/>
    <m/>
  </r>
  <r>
    <x v="64"/>
    <x v="13"/>
    <m/>
  </r>
  <r>
    <x v="64"/>
    <x v="14"/>
    <n v="0"/>
  </r>
  <r>
    <x v="65"/>
    <x v="0"/>
    <m/>
  </r>
  <r>
    <x v="65"/>
    <x v="1"/>
    <m/>
  </r>
  <r>
    <x v="65"/>
    <x v="2"/>
    <s v="NM"/>
  </r>
  <r>
    <x v="65"/>
    <x v="3"/>
    <s v="B"/>
  </r>
  <r>
    <x v="65"/>
    <x v="4"/>
    <n v="24"/>
  </r>
  <r>
    <x v="65"/>
    <x v="5"/>
    <s v="B33"/>
  </r>
  <r>
    <x v="65"/>
    <x v="6"/>
    <s v="0"/>
  </r>
  <r>
    <x v="65"/>
    <x v="7"/>
    <s v="0"/>
  </r>
  <r>
    <x v="65"/>
    <x v="8"/>
    <n v="0"/>
  </r>
  <r>
    <x v="65"/>
    <x v="9"/>
    <m/>
  </r>
  <r>
    <x v="65"/>
    <x v="10"/>
    <m/>
  </r>
  <r>
    <x v="65"/>
    <x v="11"/>
    <m/>
  </r>
  <r>
    <x v="65"/>
    <x v="12"/>
    <m/>
  </r>
  <r>
    <x v="65"/>
    <x v="13"/>
    <m/>
  </r>
  <r>
    <x v="65"/>
    <x v="14"/>
    <n v="0"/>
  </r>
  <r>
    <x v="66"/>
    <x v="0"/>
    <m/>
  </r>
  <r>
    <x v="66"/>
    <x v="1"/>
    <m/>
  </r>
  <r>
    <x v="66"/>
    <x v="2"/>
    <s v="NM"/>
  </r>
  <r>
    <x v="66"/>
    <x v="3"/>
    <s v="B"/>
  </r>
  <r>
    <x v="66"/>
    <x v="4"/>
    <n v="24"/>
  </r>
  <r>
    <x v="66"/>
    <x v="5"/>
    <s v="B41"/>
  </r>
  <r>
    <x v="66"/>
    <x v="6"/>
    <s v="0"/>
  </r>
  <r>
    <x v="66"/>
    <x v="7"/>
    <s v="0"/>
  </r>
  <r>
    <x v="66"/>
    <x v="8"/>
    <n v="0"/>
  </r>
  <r>
    <x v="66"/>
    <x v="9"/>
    <m/>
  </r>
  <r>
    <x v="66"/>
    <x v="10"/>
    <m/>
  </r>
  <r>
    <x v="66"/>
    <x v="11"/>
    <m/>
  </r>
  <r>
    <x v="66"/>
    <x v="12"/>
    <m/>
  </r>
  <r>
    <x v="66"/>
    <x v="13"/>
    <m/>
  </r>
  <r>
    <x v="66"/>
    <x v="14"/>
    <n v="0"/>
  </r>
  <r>
    <x v="67"/>
    <x v="0"/>
    <m/>
  </r>
  <r>
    <x v="67"/>
    <x v="1"/>
    <m/>
  </r>
  <r>
    <x v="67"/>
    <x v="2"/>
    <s v="NM"/>
  </r>
  <r>
    <x v="67"/>
    <x v="3"/>
    <s v="B"/>
  </r>
  <r>
    <x v="67"/>
    <x v="4"/>
    <n v="24"/>
  </r>
  <r>
    <x v="67"/>
    <x v="5"/>
    <s v="B51"/>
  </r>
  <r>
    <x v="67"/>
    <x v="6"/>
    <s v="0"/>
  </r>
  <r>
    <x v="67"/>
    <x v="7"/>
    <s v="0"/>
  </r>
  <r>
    <x v="67"/>
    <x v="8"/>
    <n v="0"/>
  </r>
  <r>
    <x v="67"/>
    <x v="9"/>
    <m/>
  </r>
  <r>
    <x v="67"/>
    <x v="10"/>
    <m/>
  </r>
  <r>
    <x v="67"/>
    <x v="11"/>
    <m/>
  </r>
  <r>
    <x v="67"/>
    <x v="12"/>
    <m/>
  </r>
  <r>
    <x v="67"/>
    <x v="13"/>
    <m/>
  </r>
  <r>
    <x v="67"/>
    <x v="14"/>
    <n v="0"/>
  </r>
  <r>
    <x v="68"/>
    <x v="0"/>
    <s v="Portsmouth"/>
  </r>
  <r>
    <x v="68"/>
    <x v="1"/>
    <m/>
  </r>
  <r>
    <x v="68"/>
    <x v="2"/>
    <s v="m"/>
  </r>
  <r>
    <x v="68"/>
    <x v="3"/>
    <s v="B"/>
  </r>
  <r>
    <x v="68"/>
    <x v="4"/>
    <n v="24"/>
  </r>
  <r>
    <x v="68"/>
    <x v="5"/>
    <s v="B53"/>
  </r>
  <r>
    <x v="68"/>
    <x v="6"/>
    <s v="0"/>
  </r>
  <r>
    <x v="68"/>
    <x v="7"/>
    <s v="0"/>
  </r>
  <r>
    <x v="68"/>
    <x v="8"/>
    <n v="0"/>
  </r>
  <r>
    <x v="68"/>
    <x v="9"/>
    <m/>
  </r>
  <r>
    <x v="68"/>
    <x v="10"/>
    <m/>
  </r>
  <r>
    <x v="68"/>
    <x v="11"/>
    <m/>
  </r>
  <r>
    <x v="68"/>
    <x v="12"/>
    <m/>
  </r>
  <r>
    <x v="68"/>
    <x v="13"/>
    <m/>
  </r>
  <r>
    <x v="68"/>
    <x v="14"/>
    <n v="0"/>
  </r>
  <r>
    <x v="69"/>
    <x v="0"/>
    <s v="Bournemouth"/>
  </r>
  <r>
    <x v="69"/>
    <x v="1"/>
    <m/>
  </r>
  <r>
    <x v="69"/>
    <x v="2"/>
    <s v="m"/>
  </r>
  <r>
    <x v="69"/>
    <x v="3"/>
    <s v="B"/>
  </r>
  <r>
    <x v="69"/>
    <x v="4"/>
    <n v="24"/>
  </r>
  <r>
    <x v="69"/>
    <x v="5"/>
    <s v="B54"/>
  </r>
  <r>
    <x v="69"/>
    <x v="6"/>
    <s v="0"/>
  </r>
  <r>
    <x v="69"/>
    <x v="7"/>
    <s v="0"/>
  </r>
  <r>
    <x v="69"/>
    <x v="8"/>
    <n v="0"/>
  </r>
  <r>
    <x v="69"/>
    <x v="9"/>
    <m/>
  </r>
  <r>
    <x v="69"/>
    <x v="10"/>
    <m/>
  </r>
  <r>
    <x v="69"/>
    <x v="11"/>
    <m/>
  </r>
  <r>
    <x v="69"/>
    <x v="12"/>
    <m/>
  </r>
  <r>
    <x v="69"/>
    <x v="13"/>
    <m/>
  </r>
  <r>
    <x v="69"/>
    <x v="14"/>
    <n v="0"/>
  </r>
  <r>
    <x v="70"/>
    <x v="0"/>
    <s v="Fareham"/>
  </r>
  <r>
    <x v="70"/>
    <x v="1"/>
    <m/>
  </r>
  <r>
    <x v="70"/>
    <x v="2"/>
    <s v="m"/>
  </r>
  <r>
    <x v="70"/>
    <x v="3"/>
    <s v="C"/>
  </r>
  <r>
    <x v="70"/>
    <x v="4"/>
    <n v="24"/>
  </r>
  <r>
    <x v="70"/>
    <x v="5"/>
    <s v="C69"/>
  </r>
  <r>
    <x v="70"/>
    <x v="6"/>
    <s v="0"/>
  </r>
  <r>
    <x v="70"/>
    <x v="7"/>
    <s v="0"/>
  </r>
  <r>
    <x v="70"/>
    <x v="8"/>
    <n v="0"/>
  </r>
  <r>
    <x v="70"/>
    <x v="9"/>
    <m/>
  </r>
  <r>
    <x v="70"/>
    <x v="10"/>
    <m/>
  </r>
  <r>
    <x v="70"/>
    <x v="11"/>
    <m/>
  </r>
  <r>
    <x v="70"/>
    <x v="12"/>
    <m/>
  </r>
  <r>
    <x v="70"/>
    <x v="13"/>
    <m/>
  </r>
  <r>
    <x v="70"/>
    <x v="14"/>
    <n v="0"/>
  </r>
  <r>
    <x v="71"/>
    <x v="0"/>
    <s v="Portsmouth"/>
  </r>
  <r>
    <x v="71"/>
    <x v="1"/>
    <m/>
  </r>
  <r>
    <x v="71"/>
    <x v="2"/>
    <s v="m"/>
  </r>
  <r>
    <x v="71"/>
    <x v="3"/>
    <s v="C"/>
  </r>
  <r>
    <x v="71"/>
    <x v="4"/>
    <n v="24"/>
  </r>
  <r>
    <x v="71"/>
    <x v="5"/>
    <s v="C80"/>
  </r>
  <r>
    <x v="71"/>
    <x v="6"/>
    <s v="0"/>
  </r>
  <r>
    <x v="71"/>
    <x v="7"/>
    <s v="0"/>
  </r>
  <r>
    <x v="71"/>
    <x v="8"/>
    <n v="0"/>
  </r>
  <r>
    <x v="71"/>
    <x v="9"/>
    <m/>
  </r>
  <r>
    <x v="71"/>
    <x v="10"/>
    <m/>
  </r>
  <r>
    <x v="71"/>
    <x v="11"/>
    <m/>
  </r>
  <r>
    <x v="71"/>
    <x v="12"/>
    <m/>
  </r>
  <r>
    <x v="71"/>
    <x v="13"/>
    <m/>
  </r>
  <r>
    <x v="71"/>
    <x v="14"/>
    <n v="0"/>
  </r>
  <r>
    <x v="72"/>
    <x v="0"/>
    <s v="Bournemouth"/>
  </r>
  <r>
    <x v="72"/>
    <x v="1"/>
    <m/>
  </r>
  <r>
    <x v="72"/>
    <x v="2"/>
    <s v="m"/>
  </r>
  <r>
    <x v="72"/>
    <x v="3"/>
    <s v="D"/>
  </r>
  <r>
    <x v="72"/>
    <x v="4"/>
    <n v="24"/>
  </r>
  <r>
    <x v="72"/>
    <x v="5"/>
    <s v="D94"/>
  </r>
  <r>
    <x v="72"/>
    <x v="6"/>
    <s v="0"/>
  </r>
  <r>
    <x v="72"/>
    <x v="7"/>
    <s v="0"/>
  </r>
  <r>
    <x v="72"/>
    <x v="8"/>
    <n v="0"/>
  </r>
  <r>
    <x v="72"/>
    <x v="9"/>
    <m/>
  </r>
  <r>
    <x v="72"/>
    <x v="10"/>
    <m/>
  </r>
  <r>
    <x v="72"/>
    <x v="11"/>
    <m/>
  </r>
  <r>
    <x v="72"/>
    <x v="12"/>
    <m/>
  </r>
  <r>
    <x v="72"/>
    <x v="13"/>
    <m/>
  </r>
  <r>
    <x v="72"/>
    <x v="14"/>
    <n v="0"/>
  </r>
  <r>
    <x v="73"/>
    <x v="0"/>
    <m/>
  </r>
  <r>
    <x v="73"/>
    <x v="1"/>
    <m/>
  </r>
  <r>
    <x v="73"/>
    <x v="2"/>
    <s v="m"/>
  </r>
  <r>
    <x v="73"/>
    <x v="3"/>
    <s v="D"/>
  </r>
  <r>
    <x v="73"/>
    <x v="4"/>
    <n v="24"/>
  </r>
  <r>
    <x v="73"/>
    <x v="5"/>
    <s v="D98"/>
  </r>
  <r>
    <x v="73"/>
    <x v="6"/>
    <s v="0"/>
  </r>
  <r>
    <x v="73"/>
    <x v="7"/>
    <s v="0"/>
  </r>
  <r>
    <x v="73"/>
    <x v="8"/>
    <n v="0"/>
  </r>
  <r>
    <x v="73"/>
    <x v="9"/>
    <m/>
  </r>
  <r>
    <x v="73"/>
    <x v="10"/>
    <m/>
  </r>
  <r>
    <x v="73"/>
    <x v="11"/>
    <m/>
  </r>
  <r>
    <x v="73"/>
    <x v="12"/>
    <m/>
  </r>
  <r>
    <x v="73"/>
    <x v="13"/>
    <m/>
  </r>
  <r>
    <x v="73"/>
    <x v="14"/>
    <n v="0"/>
  </r>
  <r>
    <x v="74"/>
    <x v="0"/>
    <s v="Southampton"/>
  </r>
  <r>
    <x v="74"/>
    <x v="1"/>
    <m/>
  </r>
  <r>
    <x v="74"/>
    <x v="2"/>
    <s v="m"/>
  </r>
  <r>
    <x v="74"/>
    <x v="3"/>
    <s v="D"/>
  </r>
  <r>
    <x v="74"/>
    <x v="4"/>
    <n v="24"/>
  </r>
  <r>
    <x v="74"/>
    <x v="5"/>
    <s v="D99"/>
  </r>
  <r>
    <x v="74"/>
    <x v="6"/>
    <s v="0"/>
  </r>
  <r>
    <x v="74"/>
    <x v="7"/>
    <s v="0"/>
  </r>
  <r>
    <x v="74"/>
    <x v="8"/>
    <n v="0"/>
  </r>
  <r>
    <x v="74"/>
    <x v="9"/>
    <n v="60"/>
  </r>
  <r>
    <x v="74"/>
    <x v="10"/>
    <m/>
  </r>
  <r>
    <x v="74"/>
    <x v="11"/>
    <m/>
  </r>
  <r>
    <x v="74"/>
    <x v="12"/>
    <m/>
  </r>
  <r>
    <x v="74"/>
    <x v="13"/>
    <m/>
  </r>
  <r>
    <x v="74"/>
    <x v="14"/>
    <n v="0"/>
  </r>
  <r>
    <x v="75"/>
    <x v="0"/>
    <m/>
  </r>
  <r>
    <x v="75"/>
    <x v="1"/>
    <m/>
  </r>
  <r>
    <x v="75"/>
    <x v="2"/>
    <s v="NM"/>
  </r>
  <r>
    <x v="75"/>
    <x v="3"/>
    <s v="A"/>
  </r>
  <r>
    <x v="75"/>
    <x v="4"/>
    <n v="24"/>
  </r>
  <r>
    <x v="75"/>
    <x v="5"/>
    <s v="A07"/>
  </r>
  <r>
    <x v="75"/>
    <x v="6"/>
    <s v="0"/>
  </r>
  <r>
    <x v="75"/>
    <x v="7"/>
    <s v="0"/>
  </r>
  <r>
    <x v="75"/>
    <x v="8"/>
    <n v="0"/>
  </r>
  <r>
    <x v="75"/>
    <x v="9"/>
    <m/>
  </r>
  <r>
    <x v="75"/>
    <x v="10"/>
    <m/>
  </r>
  <r>
    <x v="75"/>
    <x v="11"/>
    <m/>
  </r>
  <r>
    <x v="75"/>
    <x v="12"/>
    <m/>
  </r>
  <r>
    <x v="75"/>
    <x v="13"/>
    <m/>
  </r>
  <r>
    <x v="75"/>
    <x v="14"/>
    <n v="0"/>
  </r>
  <r>
    <x v="76"/>
    <x v="0"/>
    <m/>
  </r>
  <r>
    <x v="76"/>
    <x v="1"/>
    <m/>
  </r>
  <r>
    <x v="76"/>
    <x v="2"/>
    <s v="m"/>
  </r>
  <r>
    <x v="76"/>
    <x v="3"/>
    <s v="A"/>
  </r>
  <r>
    <x v="76"/>
    <x v="4"/>
    <n v="24"/>
  </r>
  <r>
    <x v="76"/>
    <x v="5"/>
    <s v="A15"/>
  </r>
  <r>
    <x v="76"/>
    <x v="6"/>
    <s v="0"/>
  </r>
  <r>
    <x v="76"/>
    <x v="7"/>
    <s v="0"/>
  </r>
  <r>
    <x v="76"/>
    <x v="8"/>
    <n v="0"/>
  </r>
  <r>
    <x v="76"/>
    <x v="9"/>
    <m/>
  </r>
  <r>
    <x v="76"/>
    <x v="10"/>
    <m/>
  </r>
  <r>
    <x v="76"/>
    <x v="11"/>
    <m/>
  </r>
  <r>
    <x v="76"/>
    <x v="12"/>
    <m/>
  </r>
  <r>
    <x v="76"/>
    <x v="13"/>
    <m/>
  </r>
  <r>
    <x v="76"/>
    <x v="14"/>
    <n v="0"/>
  </r>
  <r>
    <x v="77"/>
    <x v="0"/>
    <m/>
  </r>
  <r>
    <x v="77"/>
    <x v="1"/>
    <m/>
  </r>
  <r>
    <x v="77"/>
    <x v="2"/>
    <s v="NM"/>
  </r>
  <r>
    <x v="77"/>
    <x v="3"/>
    <s v="A"/>
  </r>
  <r>
    <x v="77"/>
    <x v="4"/>
    <n v="24"/>
  </r>
  <r>
    <x v="77"/>
    <x v="5"/>
    <s v="A28"/>
  </r>
  <r>
    <x v="77"/>
    <x v="6"/>
    <s v="0"/>
  </r>
  <r>
    <x v="77"/>
    <x v="7"/>
    <s v="0"/>
  </r>
  <r>
    <x v="77"/>
    <x v="8"/>
    <n v="0"/>
  </r>
  <r>
    <x v="77"/>
    <x v="9"/>
    <m/>
  </r>
  <r>
    <x v="77"/>
    <x v="10"/>
    <m/>
  </r>
  <r>
    <x v="77"/>
    <x v="11"/>
    <m/>
  </r>
  <r>
    <x v="77"/>
    <x v="12"/>
    <m/>
  </r>
  <r>
    <x v="77"/>
    <x v="13"/>
    <m/>
  </r>
  <r>
    <x v="77"/>
    <x v="14"/>
    <n v="0"/>
  </r>
  <r>
    <x v="78"/>
    <x v="0"/>
    <m/>
  </r>
  <r>
    <x v="78"/>
    <x v="1"/>
    <m/>
  </r>
  <r>
    <x v="78"/>
    <x v="2"/>
    <s v="NM"/>
  </r>
  <r>
    <x v="78"/>
    <x v="3"/>
    <s v="B"/>
  </r>
  <r>
    <x v="78"/>
    <x v="4"/>
    <n v="24"/>
  </r>
  <r>
    <x v="78"/>
    <x v="5"/>
    <s v="B32"/>
  </r>
  <r>
    <x v="78"/>
    <x v="6"/>
    <s v="0"/>
  </r>
  <r>
    <x v="78"/>
    <x v="7"/>
    <s v="0"/>
  </r>
  <r>
    <x v="78"/>
    <x v="8"/>
    <n v="0"/>
  </r>
  <r>
    <x v="78"/>
    <x v="9"/>
    <m/>
  </r>
  <r>
    <x v="78"/>
    <x v="10"/>
    <m/>
  </r>
  <r>
    <x v="78"/>
    <x v="11"/>
    <m/>
  </r>
  <r>
    <x v="78"/>
    <x v="12"/>
    <m/>
  </r>
  <r>
    <x v="78"/>
    <x v="13"/>
    <m/>
  </r>
  <r>
    <x v="78"/>
    <x v="14"/>
    <n v="0"/>
  </r>
  <r>
    <x v="79"/>
    <x v="0"/>
    <s v="Portsmouth"/>
  </r>
  <r>
    <x v="79"/>
    <x v="1"/>
    <m/>
  </r>
  <r>
    <x v="79"/>
    <x v="2"/>
    <s v="m"/>
  </r>
  <r>
    <x v="79"/>
    <x v="3"/>
    <s v="B"/>
  </r>
  <r>
    <x v="79"/>
    <x v="4"/>
    <n v="24"/>
  </r>
  <r>
    <x v="79"/>
    <x v="5"/>
    <s v="B39"/>
  </r>
  <r>
    <x v="79"/>
    <x v="6"/>
    <s v="0"/>
  </r>
  <r>
    <x v="79"/>
    <x v="7"/>
    <s v="0"/>
  </r>
  <r>
    <x v="79"/>
    <x v="8"/>
    <n v="0"/>
  </r>
  <r>
    <x v="79"/>
    <x v="9"/>
    <m/>
  </r>
  <r>
    <x v="79"/>
    <x v="10"/>
    <m/>
  </r>
  <r>
    <x v="79"/>
    <x v="11"/>
    <m/>
  </r>
  <r>
    <x v="79"/>
    <x v="12"/>
    <m/>
  </r>
  <r>
    <x v="79"/>
    <x v="13"/>
    <m/>
  </r>
  <r>
    <x v="79"/>
    <x v="14"/>
    <n v="0"/>
  </r>
  <r>
    <x v="80"/>
    <x v="0"/>
    <m/>
  </r>
  <r>
    <x v="80"/>
    <x v="1"/>
    <m/>
  </r>
  <r>
    <x v="80"/>
    <x v="2"/>
    <s v="m"/>
  </r>
  <r>
    <x v="80"/>
    <x v="3"/>
    <s v="B"/>
  </r>
  <r>
    <x v="80"/>
    <x v="4"/>
    <n v="24"/>
  </r>
  <r>
    <x v="80"/>
    <x v="5"/>
    <s v="B46"/>
  </r>
  <r>
    <x v="80"/>
    <x v="6"/>
    <s v="0"/>
  </r>
  <r>
    <x v="80"/>
    <x v="7"/>
    <s v="0"/>
  </r>
  <r>
    <x v="80"/>
    <x v="8"/>
    <n v="0"/>
  </r>
  <r>
    <x v="80"/>
    <x v="9"/>
    <m/>
  </r>
  <r>
    <x v="80"/>
    <x v="10"/>
    <m/>
  </r>
  <r>
    <x v="80"/>
    <x v="11"/>
    <m/>
  </r>
  <r>
    <x v="80"/>
    <x v="12"/>
    <m/>
  </r>
  <r>
    <x v="80"/>
    <x v="13"/>
    <m/>
  </r>
  <r>
    <x v="80"/>
    <x v="14"/>
    <n v="0"/>
  </r>
  <r>
    <x v="81"/>
    <x v="0"/>
    <s v="Andover"/>
  </r>
  <r>
    <x v="81"/>
    <x v="1"/>
    <m/>
  </r>
  <r>
    <x v="81"/>
    <x v="2"/>
    <s v="m"/>
  </r>
  <r>
    <x v="81"/>
    <x v="3"/>
    <s v="B"/>
  </r>
  <r>
    <x v="81"/>
    <x v="4"/>
    <n v="24"/>
  </r>
  <r>
    <x v="81"/>
    <x v="5"/>
    <s v="B48"/>
  </r>
  <r>
    <x v="81"/>
    <x v="6"/>
    <s v="0"/>
  </r>
  <r>
    <x v="81"/>
    <x v="7"/>
    <s v="0"/>
  </r>
  <r>
    <x v="81"/>
    <x v="8"/>
    <n v="0"/>
  </r>
  <r>
    <x v="81"/>
    <x v="9"/>
    <m/>
  </r>
  <r>
    <x v="81"/>
    <x v="10"/>
    <m/>
  </r>
  <r>
    <x v="81"/>
    <x v="11"/>
    <m/>
  </r>
  <r>
    <x v="81"/>
    <x v="12"/>
    <m/>
  </r>
  <r>
    <x v="81"/>
    <x v="13"/>
    <m/>
  </r>
  <r>
    <x v="81"/>
    <x v="14"/>
    <n v="0"/>
  </r>
  <r>
    <x v="82"/>
    <x v="0"/>
    <s v="Bootle"/>
  </r>
  <r>
    <x v="82"/>
    <x v="1"/>
    <m/>
  </r>
  <r>
    <x v="82"/>
    <x v="2"/>
    <s v="NM"/>
  </r>
  <r>
    <x v="82"/>
    <x v="3"/>
    <s v="B"/>
  </r>
  <r>
    <x v="82"/>
    <x v="4"/>
    <n v="24"/>
  </r>
  <r>
    <x v="82"/>
    <x v="5"/>
    <s v="B55"/>
  </r>
  <r>
    <x v="82"/>
    <x v="6"/>
    <s v="0"/>
  </r>
  <r>
    <x v="82"/>
    <x v="7"/>
    <s v="0"/>
  </r>
  <r>
    <x v="82"/>
    <x v="8"/>
    <n v="0"/>
  </r>
  <r>
    <x v="82"/>
    <x v="9"/>
    <m/>
  </r>
  <r>
    <x v="82"/>
    <x v="10"/>
    <m/>
  </r>
  <r>
    <x v="82"/>
    <x v="11"/>
    <m/>
  </r>
  <r>
    <x v="82"/>
    <x v="12"/>
    <m/>
  </r>
  <r>
    <x v="82"/>
    <x v="13"/>
    <m/>
  </r>
  <r>
    <x v="82"/>
    <x v="14"/>
    <n v="0"/>
  </r>
  <r>
    <x v="83"/>
    <x v="0"/>
    <m/>
  </r>
  <r>
    <x v="83"/>
    <x v="1"/>
    <m/>
  </r>
  <r>
    <x v="83"/>
    <x v="2"/>
    <s v="NM"/>
  </r>
  <r>
    <x v="83"/>
    <x v="3"/>
    <s v="C"/>
  </r>
  <r>
    <x v="83"/>
    <x v="4"/>
    <n v="24"/>
  </r>
  <r>
    <x v="83"/>
    <x v="5"/>
    <s v="C58"/>
  </r>
  <r>
    <x v="83"/>
    <x v="6"/>
    <s v="0"/>
  </r>
  <r>
    <x v="83"/>
    <x v="7"/>
    <s v="0"/>
  </r>
  <r>
    <x v="83"/>
    <x v="8"/>
    <n v="0"/>
  </r>
  <r>
    <x v="83"/>
    <x v="9"/>
    <m/>
  </r>
  <r>
    <x v="83"/>
    <x v="10"/>
    <m/>
  </r>
  <r>
    <x v="83"/>
    <x v="11"/>
    <m/>
  </r>
  <r>
    <x v="83"/>
    <x v="12"/>
    <m/>
  </r>
  <r>
    <x v="83"/>
    <x v="13"/>
    <m/>
  </r>
  <r>
    <x v="83"/>
    <x v="14"/>
    <n v="0"/>
  </r>
  <r>
    <x v="84"/>
    <x v="0"/>
    <s v="Bournemouth"/>
  </r>
  <r>
    <x v="84"/>
    <x v="1"/>
    <m/>
  </r>
  <r>
    <x v="84"/>
    <x v="2"/>
    <s v="m"/>
  </r>
  <r>
    <x v="84"/>
    <x v="3"/>
    <s v="C"/>
  </r>
  <r>
    <x v="84"/>
    <x v="4"/>
    <n v="24"/>
  </r>
  <r>
    <x v="84"/>
    <x v="5"/>
    <s v="C59"/>
  </r>
  <r>
    <x v="84"/>
    <x v="6"/>
    <s v="0"/>
  </r>
  <r>
    <x v="84"/>
    <x v="7"/>
    <s v="0"/>
  </r>
  <r>
    <x v="84"/>
    <x v="8"/>
    <n v="0"/>
  </r>
  <r>
    <x v="84"/>
    <x v="9"/>
    <m/>
  </r>
  <r>
    <x v="84"/>
    <x v="10"/>
    <m/>
  </r>
  <r>
    <x v="84"/>
    <x v="11"/>
    <m/>
  </r>
  <r>
    <x v="84"/>
    <x v="12"/>
    <m/>
  </r>
  <r>
    <x v="84"/>
    <x v="13"/>
    <m/>
  </r>
  <r>
    <x v="84"/>
    <x v="14"/>
    <n v="0"/>
  </r>
  <r>
    <x v="85"/>
    <x v="0"/>
    <s v="Southampton"/>
  </r>
  <r>
    <x v="85"/>
    <x v="1"/>
    <m/>
  </r>
  <r>
    <x v="85"/>
    <x v="2"/>
    <s v="m"/>
  </r>
  <r>
    <x v="85"/>
    <x v="3"/>
    <s v="C"/>
  </r>
  <r>
    <x v="85"/>
    <x v="4"/>
    <n v="24"/>
  </r>
  <r>
    <x v="85"/>
    <x v="5"/>
    <s v="C62"/>
  </r>
  <r>
    <x v="85"/>
    <x v="6"/>
    <s v="0"/>
  </r>
  <r>
    <x v="85"/>
    <x v="7"/>
    <s v="0"/>
  </r>
  <r>
    <x v="85"/>
    <x v="8"/>
    <n v="0"/>
  </r>
  <r>
    <x v="85"/>
    <x v="9"/>
    <m/>
  </r>
  <r>
    <x v="85"/>
    <x v="10"/>
    <m/>
  </r>
  <r>
    <x v="85"/>
    <x v="11"/>
    <m/>
  </r>
  <r>
    <x v="85"/>
    <x v="12"/>
    <m/>
  </r>
  <r>
    <x v="85"/>
    <x v="13"/>
    <m/>
  </r>
  <r>
    <x v="85"/>
    <x v="14"/>
    <n v="0"/>
  </r>
  <r>
    <x v="86"/>
    <x v="0"/>
    <s v="Bournemouth"/>
  </r>
  <r>
    <x v="86"/>
    <x v="1"/>
    <m/>
  </r>
  <r>
    <x v="86"/>
    <x v="2"/>
    <s v="m"/>
  </r>
  <r>
    <x v="86"/>
    <x v="3"/>
    <s v="C"/>
  </r>
  <r>
    <x v="86"/>
    <x v="4"/>
    <n v="24"/>
  </r>
  <r>
    <x v="86"/>
    <x v="5"/>
    <s v="C63"/>
  </r>
  <r>
    <x v="86"/>
    <x v="6"/>
    <s v="0"/>
  </r>
  <r>
    <x v="86"/>
    <x v="7"/>
    <s v="0"/>
  </r>
  <r>
    <x v="86"/>
    <x v="8"/>
    <n v="0"/>
  </r>
  <r>
    <x v="86"/>
    <x v="9"/>
    <m/>
  </r>
  <r>
    <x v="86"/>
    <x v="10"/>
    <m/>
  </r>
  <r>
    <x v="86"/>
    <x v="11"/>
    <m/>
  </r>
  <r>
    <x v="86"/>
    <x v="12"/>
    <m/>
  </r>
  <r>
    <x v="86"/>
    <x v="13"/>
    <m/>
  </r>
  <r>
    <x v="86"/>
    <x v="14"/>
    <n v="0"/>
  </r>
  <r>
    <x v="87"/>
    <x v="0"/>
    <s v="Southampton"/>
  </r>
  <r>
    <x v="87"/>
    <x v="1"/>
    <m/>
  </r>
  <r>
    <x v="87"/>
    <x v="2"/>
    <s v="m"/>
  </r>
  <r>
    <x v="87"/>
    <x v="3"/>
    <s v="C"/>
  </r>
  <r>
    <x v="87"/>
    <x v="4"/>
    <n v="24"/>
  </r>
  <r>
    <x v="87"/>
    <x v="5"/>
    <s v="C82"/>
  </r>
  <r>
    <x v="87"/>
    <x v="6"/>
    <s v="0"/>
  </r>
  <r>
    <x v="87"/>
    <x v="7"/>
    <s v="0"/>
  </r>
  <r>
    <x v="87"/>
    <x v="8"/>
    <n v="0"/>
  </r>
  <r>
    <x v="87"/>
    <x v="9"/>
    <m/>
  </r>
  <r>
    <x v="87"/>
    <x v="10"/>
    <m/>
  </r>
  <r>
    <x v="87"/>
    <x v="11"/>
    <m/>
  </r>
  <r>
    <x v="87"/>
    <x v="12"/>
    <m/>
  </r>
  <r>
    <x v="87"/>
    <x v="13"/>
    <m/>
  </r>
  <r>
    <x v="87"/>
    <x v="14"/>
    <n v="0"/>
  </r>
  <r>
    <x v="88"/>
    <x v="0"/>
    <m/>
  </r>
  <r>
    <x v="88"/>
    <x v="1"/>
    <m/>
  </r>
  <r>
    <x v="88"/>
    <x v="2"/>
    <s v="NM"/>
  </r>
  <r>
    <x v="88"/>
    <x v="3"/>
    <s v="C"/>
  </r>
  <r>
    <x v="88"/>
    <x v="4"/>
    <n v="24"/>
  </r>
  <r>
    <x v="88"/>
    <x v="5"/>
    <s v="C83"/>
  </r>
  <r>
    <x v="88"/>
    <x v="6"/>
    <s v="0"/>
  </r>
  <r>
    <x v="88"/>
    <x v="7"/>
    <s v="0"/>
  </r>
  <r>
    <x v="88"/>
    <x v="8"/>
    <n v="0"/>
  </r>
  <r>
    <x v="88"/>
    <x v="9"/>
    <m/>
  </r>
  <r>
    <x v="88"/>
    <x v="10"/>
    <m/>
  </r>
  <r>
    <x v="88"/>
    <x v="11"/>
    <m/>
  </r>
  <r>
    <x v="88"/>
    <x v="12"/>
    <m/>
  </r>
  <r>
    <x v="88"/>
    <x v="13"/>
    <m/>
  </r>
  <r>
    <x v="88"/>
    <x v="14"/>
    <n v="0"/>
  </r>
  <r>
    <x v="89"/>
    <x v="0"/>
    <s v="Portsmouth"/>
  </r>
  <r>
    <x v="89"/>
    <x v="1"/>
    <m/>
  </r>
  <r>
    <x v="89"/>
    <x v="2"/>
    <s v="m"/>
  </r>
  <r>
    <x v="89"/>
    <x v="3"/>
    <s v="D"/>
  </r>
  <r>
    <x v="89"/>
    <x v="4"/>
    <n v="24"/>
  </r>
  <r>
    <x v="89"/>
    <x v="5"/>
    <s v="D109"/>
  </r>
  <r>
    <x v="89"/>
    <x v="6"/>
    <s v="0"/>
  </r>
  <r>
    <x v="89"/>
    <x v="7"/>
    <s v="0"/>
  </r>
  <r>
    <x v="89"/>
    <x v="8"/>
    <n v="0"/>
  </r>
  <r>
    <x v="89"/>
    <x v="9"/>
    <m/>
  </r>
  <r>
    <x v="89"/>
    <x v="10"/>
    <m/>
  </r>
  <r>
    <x v="89"/>
    <x v="11"/>
    <m/>
  </r>
  <r>
    <x v="89"/>
    <x v="12"/>
    <m/>
  </r>
  <r>
    <x v="89"/>
    <x v="13"/>
    <m/>
  </r>
  <r>
    <x v="89"/>
    <x v="14"/>
    <n v="0"/>
  </r>
  <r>
    <x v="90"/>
    <x v="0"/>
    <m/>
  </r>
  <r>
    <x v="90"/>
    <x v="1"/>
    <m/>
  </r>
  <r>
    <x v="90"/>
    <x v="2"/>
    <s v="NM"/>
  </r>
  <r>
    <x v="90"/>
    <x v="3"/>
    <s v="D"/>
  </r>
  <r>
    <x v="90"/>
    <x v="4"/>
    <n v="24"/>
  </r>
  <r>
    <x v="90"/>
    <x v="5"/>
    <s v="D90"/>
  </r>
  <r>
    <x v="90"/>
    <x v="6"/>
    <s v="0"/>
  </r>
  <r>
    <x v="90"/>
    <x v="7"/>
    <s v="0"/>
  </r>
  <r>
    <x v="90"/>
    <x v="8"/>
    <n v="0"/>
  </r>
  <r>
    <x v="90"/>
    <x v="9"/>
    <m/>
  </r>
  <r>
    <x v="90"/>
    <x v="10"/>
    <m/>
  </r>
  <r>
    <x v="90"/>
    <x v="11"/>
    <m/>
  </r>
  <r>
    <x v="90"/>
    <x v="12"/>
    <m/>
  </r>
  <r>
    <x v="90"/>
    <x v="13"/>
    <m/>
  </r>
  <r>
    <x v="90"/>
    <x v="14"/>
    <n v="0"/>
  </r>
  <r>
    <x v="91"/>
    <x v="0"/>
    <m/>
  </r>
  <r>
    <x v="91"/>
    <x v="1"/>
    <m/>
  </r>
  <r>
    <x v="91"/>
    <x v="2"/>
    <s v="m"/>
  </r>
  <r>
    <x v="91"/>
    <x v="3"/>
    <s v="D"/>
  </r>
  <r>
    <x v="91"/>
    <x v="4"/>
    <n v="24"/>
  </r>
  <r>
    <x v="91"/>
    <x v="5"/>
    <s v="D91"/>
  </r>
  <r>
    <x v="91"/>
    <x v="6"/>
    <s v="0"/>
  </r>
  <r>
    <x v="91"/>
    <x v="7"/>
    <s v="0"/>
  </r>
  <r>
    <x v="91"/>
    <x v="8"/>
    <n v="0"/>
  </r>
  <r>
    <x v="91"/>
    <x v="9"/>
    <m/>
  </r>
  <r>
    <x v="91"/>
    <x v="10"/>
    <m/>
  </r>
  <r>
    <x v="91"/>
    <x v="11"/>
    <m/>
  </r>
  <r>
    <x v="91"/>
    <x v="12"/>
    <m/>
  </r>
  <r>
    <x v="91"/>
    <x v="13"/>
    <m/>
  </r>
  <r>
    <x v="91"/>
    <x v="14"/>
    <n v="0"/>
  </r>
  <r>
    <x v="92"/>
    <x v="0"/>
    <s v="Worthing"/>
  </r>
  <r>
    <x v="92"/>
    <x v="1"/>
    <m/>
  </r>
  <r>
    <x v="92"/>
    <x v="15"/>
    <s v="nm"/>
  </r>
  <r>
    <x v="92"/>
    <x v="3"/>
    <s v="A"/>
  </r>
  <r>
    <x v="92"/>
    <x v="4"/>
    <n v="1"/>
  </r>
  <r>
    <x v="92"/>
    <x v="5"/>
    <s v="A16"/>
  </r>
  <r>
    <x v="92"/>
    <x v="6"/>
    <s v="30-2-8"/>
  </r>
  <r>
    <x v="92"/>
    <x v="7"/>
    <s v="482.5"/>
  </r>
  <r>
    <x v="92"/>
    <x v="8"/>
    <n v="13.65475"/>
  </r>
  <r>
    <x v="92"/>
    <x v="16"/>
    <m/>
  </r>
  <r>
    <x v="92"/>
    <x v="17"/>
    <m/>
  </r>
  <r>
    <x v="92"/>
    <x v="18"/>
    <n v="3"/>
  </r>
  <r>
    <x v="92"/>
    <x v="19"/>
    <m/>
  </r>
  <r>
    <x v="92"/>
    <x v="20"/>
    <m/>
  </r>
  <r>
    <x v="92"/>
    <x v="21"/>
    <m/>
  </r>
  <r>
    <x v="92"/>
    <x v="10"/>
    <m/>
  </r>
  <r>
    <x v="92"/>
    <x v="22"/>
    <m/>
  </r>
  <r>
    <x v="92"/>
    <x v="23"/>
    <m/>
  </r>
  <r>
    <x v="92"/>
    <x v="24"/>
    <m/>
  </r>
  <r>
    <x v="92"/>
    <x v="13"/>
    <n v="1"/>
  </r>
  <r>
    <x v="92"/>
    <x v="25"/>
    <m/>
  </r>
  <r>
    <x v="92"/>
    <x v="26"/>
    <m/>
  </r>
  <r>
    <x v="92"/>
    <x v="27"/>
    <m/>
  </r>
  <r>
    <x v="92"/>
    <x v="28"/>
    <m/>
  </r>
  <r>
    <x v="92"/>
    <x v="29"/>
    <m/>
  </r>
  <r>
    <x v="92"/>
    <x v="30"/>
    <m/>
  </r>
  <r>
    <x v="92"/>
    <x v="7"/>
    <n v="0"/>
  </r>
  <r>
    <x v="92"/>
    <x v="7"/>
    <n v="4"/>
  </r>
  <r>
    <x v="70"/>
    <x v="0"/>
    <s v="Havant"/>
  </r>
  <r>
    <x v="70"/>
    <x v="1"/>
    <m/>
  </r>
  <r>
    <x v="70"/>
    <x v="15"/>
    <s v="m"/>
  </r>
  <r>
    <x v="70"/>
    <x v="3"/>
    <s v="B"/>
  </r>
  <r>
    <x v="70"/>
    <x v="4"/>
    <n v="1"/>
  </r>
  <r>
    <x v="70"/>
    <x v="5"/>
    <s v="B29"/>
  </r>
  <r>
    <x v="70"/>
    <x v="6"/>
    <s v="14-2-0"/>
  </r>
  <r>
    <x v="70"/>
    <x v="7"/>
    <s v="226"/>
  </r>
  <r>
    <x v="70"/>
    <x v="8"/>
    <n v="6.3957999999999995"/>
  </r>
  <r>
    <x v="70"/>
    <x v="16"/>
    <m/>
  </r>
  <r>
    <x v="70"/>
    <x v="17"/>
    <m/>
  </r>
  <r>
    <x v="70"/>
    <x v="18"/>
    <n v="1"/>
  </r>
  <r>
    <x v="70"/>
    <x v="19"/>
    <m/>
  </r>
  <r>
    <x v="70"/>
    <x v="20"/>
    <m/>
  </r>
  <r>
    <x v="70"/>
    <x v="21"/>
    <m/>
  </r>
  <r>
    <x v="70"/>
    <x v="10"/>
    <m/>
  </r>
  <r>
    <x v="70"/>
    <x v="22"/>
    <m/>
  </r>
  <r>
    <x v="70"/>
    <x v="23"/>
    <m/>
  </r>
  <r>
    <x v="70"/>
    <x v="24"/>
    <m/>
  </r>
  <r>
    <x v="70"/>
    <x v="13"/>
    <n v="3"/>
  </r>
  <r>
    <x v="70"/>
    <x v="25"/>
    <n v="2"/>
  </r>
  <r>
    <x v="70"/>
    <x v="26"/>
    <m/>
  </r>
  <r>
    <x v="70"/>
    <x v="27"/>
    <m/>
  </r>
  <r>
    <x v="70"/>
    <x v="28"/>
    <m/>
  </r>
  <r>
    <x v="70"/>
    <x v="29"/>
    <m/>
  </r>
  <r>
    <x v="70"/>
    <x v="30"/>
    <m/>
  </r>
  <r>
    <x v="70"/>
    <x v="7"/>
    <n v="0"/>
  </r>
  <r>
    <x v="70"/>
    <x v="7"/>
    <n v="6"/>
  </r>
  <r>
    <x v="29"/>
    <x v="0"/>
    <s v="Southampton"/>
  </r>
  <r>
    <x v="29"/>
    <x v="1"/>
    <m/>
  </r>
  <r>
    <x v="29"/>
    <x v="15"/>
    <s v="m"/>
  </r>
  <r>
    <x v="29"/>
    <x v="3"/>
    <s v="A"/>
  </r>
  <r>
    <x v="29"/>
    <x v="4"/>
    <n v="2"/>
  </r>
  <r>
    <x v="29"/>
    <x v="5"/>
    <s v="A14"/>
  </r>
  <r>
    <x v="29"/>
    <x v="6"/>
    <s v="24-14-8"/>
  </r>
  <r>
    <x v="29"/>
    <x v="7"/>
    <s v="398.5"/>
  </r>
  <r>
    <x v="29"/>
    <x v="8"/>
    <n v="11.27755"/>
  </r>
  <r>
    <x v="29"/>
    <x v="16"/>
    <m/>
  </r>
  <r>
    <x v="29"/>
    <x v="17"/>
    <m/>
  </r>
  <r>
    <x v="29"/>
    <x v="18"/>
    <n v="2"/>
  </r>
  <r>
    <x v="29"/>
    <x v="19"/>
    <m/>
  </r>
  <r>
    <x v="29"/>
    <x v="20"/>
    <m/>
  </r>
  <r>
    <x v="29"/>
    <x v="21"/>
    <m/>
  </r>
  <r>
    <x v="29"/>
    <x v="10"/>
    <m/>
  </r>
  <r>
    <x v="29"/>
    <x v="22"/>
    <m/>
  </r>
  <r>
    <x v="29"/>
    <x v="23"/>
    <m/>
  </r>
  <r>
    <x v="29"/>
    <x v="24"/>
    <m/>
  </r>
  <r>
    <x v="29"/>
    <x v="13"/>
    <n v="2"/>
  </r>
  <r>
    <x v="29"/>
    <x v="25"/>
    <m/>
  </r>
  <r>
    <x v="29"/>
    <x v="26"/>
    <m/>
  </r>
  <r>
    <x v="29"/>
    <x v="27"/>
    <m/>
  </r>
  <r>
    <x v="29"/>
    <x v="28"/>
    <m/>
  </r>
  <r>
    <x v="29"/>
    <x v="29"/>
    <m/>
  </r>
  <r>
    <x v="29"/>
    <x v="30"/>
    <m/>
  </r>
  <r>
    <x v="29"/>
    <x v="7"/>
    <n v="0"/>
  </r>
  <r>
    <x v="29"/>
    <x v="7"/>
    <n v="4"/>
  </r>
  <r>
    <x v="32"/>
    <x v="0"/>
    <s v="Bristol"/>
  </r>
  <r>
    <x v="32"/>
    <x v="1"/>
    <m/>
  </r>
  <r>
    <x v="32"/>
    <x v="15"/>
    <s v="m"/>
  </r>
  <r>
    <x v="32"/>
    <x v="3"/>
    <s v="B"/>
  </r>
  <r>
    <x v="32"/>
    <x v="4"/>
    <n v="2"/>
  </r>
  <r>
    <x v="32"/>
    <x v="5"/>
    <s v="B37"/>
  </r>
  <r>
    <x v="32"/>
    <x v="6"/>
    <s v="10-9-8"/>
  </r>
  <r>
    <x v="32"/>
    <x v="7"/>
    <s v="169.5"/>
  </r>
  <r>
    <x v="32"/>
    <x v="8"/>
    <n v="4.7968500000000001"/>
  </r>
  <r>
    <x v="32"/>
    <x v="16"/>
    <n v="1"/>
  </r>
  <r>
    <x v="32"/>
    <x v="17"/>
    <m/>
  </r>
  <r>
    <x v="32"/>
    <x v="18"/>
    <m/>
  </r>
  <r>
    <x v="32"/>
    <x v="19"/>
    <m/>
  </r>
  <r>
    <x v="32"/>
    <x v="20"/>
    <m/>
  </r>
  <r>
    <x v="32"/>
    <x v="21"/>
    <m/>
  </r>
  <r>
    <x v="32"/>
    <x v="10"/>
    <m/>
  </r>
  <r>
    <x v="32"/>
    <x v="22"/>
    <m/>
  </r>
  <r>
    <x v="32"/>
    <x v="23"/>
    <m/>
  </r>
  <r>
    <x v="32"/>
    <x v="24"/>
    <m/>
  </r>
  <r>
    <x v="32"/>
    <x v="13"/>
    <n v="4"/>
  </r>
  <r>
    <x v="32"/>
    <x v="25"/>
    <n v="5"/>
  </r>
  <r>
    <x v="32"/>
    <x v="26"/>
    <m/>
  </r>
  <r>
    <x v="32"/>
    <x v="27"/>
    <m/>
  </r>
  <r>
    <x v="32"/>
    <x v="28"/>
    <m/>
  </r>
  <r>
    <x v="32"/>
    <x v="29"/>
    <m/>
  </r>
  <r>
    <x v="32"/>
    <x v="30"/>
    <m/>
  </r>
  <r>
    <x v="32"/>
    <x v="7"/>
    <n v="3"/>
  </r>
  <r>
    <x v="32"/>
    <x v="7"/>
    <n v="13"/>
  </r>
  <r>
    <x v="86"/>
    <x v="0"/>
    <s v="Bournemouth"/>
  </r>
  <r>
    <x v="86"/>
    <x v="1"/>
    <m/>
  </r>
  <r>
    <x v="86"/>
    <x v="15"/>
    <s v="m"/>
  </r>
  <r>
    <x v="86"/>
    <x v="3"/>
    <s v="A"/>
  </r>
  <r>
    <x v="86"/>
    <x v="4"/>
    <n v="3"/>
  </r>
  <r>
    <x v="86"/>
    <x v="5"/>
    <s v="A26"/>
  </r>
  <r>
    <x v="86"/>
    <x v="6"/>
    <s v="19-8-12"/>
  </r>
  <r>
    <x v="86"/>
    <x v="7"/>
    <s v="311.75"/>
  </r>
  <r>
    <x v="86"/>
    <x v="8"/>
    <n v="8.8225249999999988"/>
  </r>
  <r>
    <x v="86"/>
    <x v="16"/>
    <m/>
  </r>
  <r>
    <x v="86"/>
    <x v="17"/>
    <n v="1"/>
  </r>
  <r>
    <x v="86"/>
    <x v="18"/>
    <m/>
  </r>
  <r>
    <x v="86"/>
    <x v="19"/>
    <m/>
  </r>
  <r>
    <x v="86"/>
    <x v="20"/>
    <m/>
  </r>
  <r>
    <x v="86"/>
    <x v="21"/>
    <m/>
  </r>
  <r>
    <x v="86"/>
    <x v="10"/>
    <m/>
  </r>
  <r>
    <x v="86"/>
    <x v="22"/>
    <m/>
  </r>
  <r>
    <x v="86"/>
    <x v="23"/>
    <m/>
  </r>
  <r>
    <x v="86"/>
    <x v="24"/>
    <m/>
  </r>
  <r>
    <x v="86"/>
    <x v="13"/>
    <n v="1"/>
  </r>
  <r>
    <x v="86"/>
    <x v="25"/>
    <n v="4"/>
  </r>
  <r>
    <x v="86"/>
    <x v="26"/>
    <m/>
  </r>
  <r>
    <x v="86"/>
    <x v="27"/>
    <m/>
  </r>
  <r>
    <x v="86"/>
    <x v="28"/>
    <m/>
  </r>
  <r>
    <x v="86"/>
    <x v="29"/>
    <m/>
  </r>
  <r>
    <x v="86"/>
    <x v="30"/>
    <m/>
  </r>
  <r>
    <x v="86"/>
    <x v="7"/>
    <n v="1"/>
  </r>
  <r>
    <x v="86"/>
    <x v="7"/>
    <n v="7"/>
  </r>
  <r>
    <x v="8"/>
    <x v="0"/>
    <s v="Havant"/>
  </r>
  <r>
    <x v="8"/>
    <x v="1"/>
    <m/>
  </r>
  <r>
    <x v="8"/>
    <x v="15"/>
    <s v="m"/>
  </r>
  <r>
    <x v="8"/>
    <x v="3"/>
    <s v="B"/>
  </r>
  <r>
    <x v="8"/>
    <x v="4"/>
    <n v="3"/>
  </r>
  <r>
    <x v="8"/>
    <x v="5"/>
    <s v="B38"/>
  </r>
  <r>
    <x v="8"/>
    <x v="6"/>
    <s v="8-11-0"/>
  </r>
  <r>
    <x v="8"/>
    <x v="7"/>
    <s v="138"/>
  </r>
  <r>
    <x v="8"/>
    <x v="8"/>
    <n v="3.9053999999999998"/>
  </r>
  <r>
    <x v="8"/>
    <x v="16"/>
    <m/>
  </r>
  <r>
    <x v="8"/>
    <x v="17"/>
    <n v="1"/>
  </r>
  <r>
    <x v="8"/>
    <x v="18"/>
    <m/>
  </r>
  <r>
    <x v="8"/>
    <x v="19"/>
    <m/>
  </r>
  <r>
    <x v="8"/>
    <x v="20"/>
    <m/>
  </r>
  <r>
    <x v="8"/>
    <x v="21"/>
    <m/>
  </r>
  <r>
    <x v="8"/>
    <x v="10"/>
    <m/>
  </r>
  <r>
    <x v="8"/>
    <x v="22"/>
    <m/>
  </r>
  <r>
    <x v="8"/>
    <x v="23"/>
    <m/>
  </r>
  <r>
    <x v="8"/>
    <x v="24"/>
    <m/>
  </r>
  <r>
    <x v="8"/>
    <x v="13"/>
    <n v="2"/>
  </r>
  <r>
    <x v="8"/>
    <x v="25"/>
    <n v="1"/>
  </r>
  <r>
    <x v="8"/>
    <x v="26"/>
    <m/>
  </r>
  <r>
    <x v="8"/>
    <x v="27"/>
    <m/>
  </r>
  <r>
    <x v="8"/>
    <x v="28"/>
    <m/>
  </r>
  <r>
    <x v="8"/>
    <x v="29"/>
    <m/>
  </r>
  <r>
    <x v="8"/>
    <x v="30"/>
    <m/>
  </r>
  <r>
    <x v="8"/>
    <x v="7"/>
    <n v="1"/>
  </r>
  <r>
    <x v="8"/>
    <x v="7"/>
    <n v="5"/>
  </r>
  <r>
    <x v="10"/>
    <x v="0"/>
    <s v="Southampton"/>
  </r>
  <r>
    <x v="10"/>
    <x v="1"/>
    <m/>
  </r>
  <r>
    <x v="10"/>
    <x v="15"/>
    <s v="m"/>
  </r>
  <r>
    <x v="10"/>
    <x v="3"/>
    <s v="A"/>
  </r>
  <r>
    <x v="10"/>
    <x v="4"/>
    <n v="4"/>
  </r>
  <r>
    <x v="10"/>
    <x v="5"/>
    <s v="A08"/>
  </r>
  <r>
    <x v="10"/>
    <x v="6"/>
    <s v="17-3-0"/>
  </r>
  <r>
    <x v="10"/>
    <x v="7"/>
    <s v="273"/>
  </r>
  <r>
    <x v="10"/>
    <x v="8"/>
    <n v="7.7258999999999993"/>
  </r>
  <r>
    <x v="10"/>
    <x v="16"/>
    <m/>
  </r>
  <r>
    <x v="10"/>
    <x v="17"/>
    <m/>
  </r>
  <r>
    <x v="10"/>
    <x v="18"/>
    <n v="1"/>
  </r>
  <r>
    <x v="10"/>
    <x v="19"/>
    <m/>
  </r>
  <r>
    <x v="10"/>
    <x v="20"/>
    <m/>
  </r>
  <r>
    <x v="10"/>
    <x v="21"/>
    <m/>
  </r>
  <r>
    <x v="10"/>
    <x v="10"/>
    <m/>
  </r>
  <r>
    <x v="10"/>
    <x v="22"/>
    <m/>
  </r>
  <r>
    <x v="10"/>
    <x v="23"/>
    <m/>
  </r>
  <r>
    <x v="10"/>
    <x v="24"/>
    <m/>
  </r>
  <r>
    <x v="10"/>
    <x v="13"/>
    <n v="2"/>
  </r>
  <r>
    <x v="10"/>
    <x v="25"/>
    <n v="3"/>
  </r>
  <r>
    <x v="10"/>
    <x v="26"/>
    <m/>
  </r>
  <r>
    <x v="10"/>
    <x v="27"/>
    <m/>
  </r>
  <r>
    <x v="10"/>
    <x v="28"/>
    <m/>
  </r>
  <r>
    <x v="10"/>
    <x v="29"/>
    <m/>
  </r>
  <r>
    <x v="10"/>
    <x v="30"/>
    <m/>
  </r>
  <r>
    <x v="10"/>
    <x v="7"/>
    <n v="2"/>
  </r>
  <r>
    <x v="10"/>
    <x v="7"/>
    <n v="8"/>
  </r>
  <r>
    <x v="47"/>
    <x v="0"/>
    <s v="Portsmouth"/>
  </r>
  <r>
    <x v="47"/>
    <x v="1"/>
    <m/>
  </r>
  <r>
    <x v="47"/>
    <x v="15"/>
    <s v="m"/>
  </r>
  <r>
    <x v="47"/>
    <x v="3"/>
    <s v="B"/>
  </r>
  <r>
    <x v="47"/>
    <x v="4"/>
    <n v="4"/>
  </r>
  <r>
    <x v="47"/>
    <x v="5"/>
    <s v="B35"/>
  </r>
  <r>
    <x v="47"/>
    <x v="6"/>
    <s v="7-7-0"/>
  </r>
  <r>
    <x v="47"/>
    <x v="7"/>
    <s v="119"/>
  </r>
  <r>
    <x v="47"/>
    <x v="8"/>
    <n v="3.3676999999999997"/>
  </r>
  <r>
    <x v="47"/>
    <x v="16"/>
    <m/>
  </r>
  <r>
    <x v="47"/>
    <x v="17"/>
    <m/>
  </r>
  <r>
    <x v="47"/>
    <x v="18"/>
    <m/>
  </r>
  <r>
    <x v="47"/>
    <x v="19"/>
    <m/>
  </r>
  <r>
    <x v="47"/>
    <x v="20"/>
    <m/>
  </r>
  <r>
    <x v="47"/>
    <x v="21"/>
    <m/>
  </r>
  <r>
    <x v="47"/>
    <x v="10"/>
    <n v="1"/>
  </r>
  <r>
    <x v="47"/>
    <x v="22"/>
    <m/>
  </r>
  <r>
    <x v="47"/>
    <x v="23"/>
    <m/>
  </r>
  <r>
    <x v="47"/>
    <x v="24"/>
    <m/>
  </r>
  <r>
    <x v="47"/>
    <x v="13"/>
    <m/>
  </r>
  <r>
    <x v="47"/>
    <x v="25"/>
    <n v="4"/>
  </r>
  <r>
    <x v="47"/>
    <x v="26"/>
    <m/>
  </r>
  <r>
    <x v="47"/>
    <x v="27"/>
    <m/>
  </r>
  <r>
    <x v="47"/>
    <x v="28"/>
    <m/>
  </r>
  <r>
    <x v="47"/>
    <x v="29"/>
    <m/>
  </r>
  <r>
    <x v="47"/>
    <x v="30"/>
    <m/>
  </r>
  <r>
    <x v="47"/>
    <x v="7"/>
    <n v="0"/>
  </r>
  <r>
    <x v="47"/>
    <x v="7"/>
    <n v="5"/>
  </r>
  <r>
    <x v="39"/>
    <x v="0"/>
    <s v="Worthing"/>
  </r>
  <r>
    <x v="39"/>
    <x v="1"/>
    <m/>
  </r>
  <r>
    <x v="39"/>
    <x v="15"/>
    <s v="m"/>
  </r>
  <r>
    <x v="39"/>
    <x v="3"/>
    <s v="A"/>
  </r>
  <r>
    <x v="39"/>
    <x v="4"/>
    <n v="5"/>
  </r>
  <r>
    <x v="39"/>
    <x v="5"/>
    <s v="A07`"/>
  </r>
  <r>
    <x v="39"/>
    <x v="6"/>
    <s v="13-13-0"/>
  </r>
  <r>
    <x v="39"/>
    <x v="7"/>
    <s v="221"/>
  </r>
  <r>
    <x v="39"/>
    <x v="8"/>
    <n v="6.2542999999999997"/>
  </r>
  <r>
    <x v="39"/>
    <x v="16"/>
    <m/>
  </r>
  <r>
    <x v="39"/>
    <x v="17"/>
    <m/>
  </r>
  <r>
    <x v="39"/>
    <x v="18"/>
    <n v="1"/>
  </r>
  <r>
    <x v="39"/>
    <x v="19"/>
    <m/>
  </r>
  <r>
    <x v="39"/>
    <x v="20"/>
    <m/>
  </r>
  <r>
    <x v="39"/>
    <x v="21"/>
    <m/>
  </r>
  <r>
    <x v="39"/>
    <x v="10"/>
    <m/>
  </r>
  <r>
    <x v="39"/>
    <x v="22"/>
    <m/>
  </r>
  <r>
    <x v="39"/>
    <x v="23"/>
    <m/>
  </r>
  <r>
    <x v="39"/>
    <x v="24"/>
    <m/>
  </r>
  <r>
    <x v="39"/>
    <x v="13"/>
    <n v="3"/>
  </r>
  <r>
    <x v="39"/>
    <x v="25"/>
    <n v="1"/>
  </r>
  <r>
    <x v="39"/>
    <x v="26"/>
    <m/>
  </r>
  <r>
    <x v="39"/>
    <x v="27"/>
    <m/>
  </r>
  <r>
    <x v="39"/>
    <x v="28"/>
    <m/>
  </r>
  <r>
    <x v="39"/>
    <x v="29"/>
    <m/>
  </r>
  <r>
    <x v="39"/>
    <x v="30"/>
    <m/>
  </r>
  <r>
    <x v="39"/>
    <x v="7"/>
    <n v="0"/>
  </r>
  <r>
    <x v="39"/>
    <x v="7"/>
    <n v="5"/>
  </r>
  <r>
    <x v="0"/>
    <x v="0"/>
    <s v="Bristol"/>
  </r>
  <r>
    <x v="0"/>
    <x v="1"/>
    <m/>
  </r>
  <r>
    <x v="0"/>
    <x v="15"/>
    <s v="m"/>
  </r>
  <r>
    <x v="0"/>
    <x v="3"/>
    <s v="B"/>
  </r>
  <r>
    <x v="0"/>
    <x v="4"/>
    <n v="5"/>
  </r>
  <r>
    <x v="0"/>
    <x v="5"/>
    <s v="B33"/>
  </r>
  <r>
    <x v="0"/>
    <x v="6"/>
    <s v="6-6-0"/>
  </r>
  <r>
    <x v="0"/>
    <x v="7"/>
    <s v="99"/>
  </r>
  <r>
    <x v="0"/>
    <x v="8"/>
    <n v="2.8016999999999999"/>
  </r>
  <r>
    <x v="0"/>
    <x v="16"/>
    <m/>
  </r>
  <r>
    <x v="0"/>
    <x v="17"/>
    <m/>
  </r>
  <r>
    <x v="0"/>
    <x v="18"/>
    <m/>
  </r>
  <r>
    <x v="0"/>
    <x v="19"/>
    <m/>
  </r>
  <r>
    <x v="0"/>
    <x v="20"/>
    <m/>
  </r>
  <r>
    <x v="0"/>
    <x v="21"/>
    <m/>
  </r>
  <r>
    <x v="0"/>
    <x v="10"/>
    <m/>
  </r>
  <r>
    <x v="0"/>
    <x v="22"/>
    <m/>
  </r>
  <r>
    <x v="0"/>
    <x v="23"/>
    <m/>
  </r>
  <r>
    <x v="0"/>
    <x v="24"/>
    <m/>
  </r>
  <r>
    <x v="0"/>
    <x v="13"/>
    <n v="3"/>
  </r>
  <r>
    <x v="0"/>
    <x v="25"/>
    <n v="3"/>
  </r>
  <r>
    <x v="0"/>
    <x v="26"/>
    <m/>
  </r>
  <r>
    <x v="0"/>
    <x v="27"/>
    <m/>
  </r>
  <r>
    <x v="0"/>
    <x v="28"/>
    <m/>
  </r>
  <r>
    <x v="0"/>
    <x v="29"/>
    <m/>
  </r>
  <r>
    <x v="0"/>
    <x v="30"/>
    <m/>
  </r>
  <r>
    <x v="0"/>
    <x v="7"/>
    <n v="3"/>
  </r>
  <r>
    <x v="0"/>
    <x v="7"/>
    <n v="9"/>
  </r>
  <r>
    <x v="51"/>
    <x v="0"/>
    <s v="Southampton"/>
  </r>
  <r>
    <x v="51"/>
    <x v="1"/>
    <m/>
  </r>
  <r>
    <x v="51"/>
    <x v="15"/>
    <s v="m"/>
  </r>
  <r>
    <x v="51"/>
    <x v="3"/>
    <s v="A"/>
  </r>
  <r>
    <x v="51"/>
    <x v="4"/>
    <n v="6"/>
  </r>
  <r>
    <x v="51"/>
    <x v="5"/>
    <s v="A25"/>
  </r>
  <r>
    <x v="51"/>
    <x v="6"/>
    <s v="13-7-0"/>
  </r>
  <r>
    <x v="51"/>
    <x v="7"/>
    <s v="215"/>
  </r>
  <r>
    <x v="51"/>
    <x v="8"/>
    <n v="6.0844999999999994"/>
  </r>
  <r>
    <x v="51"/>
    <x v="16"/>
    <m/>
  </r>
  <r>
    <x v="51"/>
    <x v="17"/>
    <m/>
  </r>
  <r>
    <x v="51"/>
    <x v="18"/>
    <n v="1"/>
  </r>
  <r>
    <x v="51"/>
    <x v="19"/>
    <m/>
  </r>
  <r>
    <x v="51"/>
    <x v="20"/>
    <m/>
  </r>
  <r>
    <x v="51"/>
    <x v="21"/>
    <m/>
  </r>
  <r>
    <x v="51"/>
    <x v="10"/>
    <n v="1"/>
  </r>
  <r>
    <x v="51"/>
    <x v="22"/>
    <m/>
  </r>
  <r>
    <x v="51"/>
    <x v="23"/>
    <m/>
  </r>
  <r>
    <x v="51"/>
    <x v="24"/>
    <m/>
  </r>
  <r>
    <x v="51"/>
    <x v="13"/>
    <n v="1"/>
  </r>
  <r>
    <x v="51"/>
    <x v="25"/>
    <m/>
  </r>
  <r>
    <x v="51"/>
    <x v="26"/>
    <m/>
  </r>
  <r>
    <x v="51"/>
    <x v="27"/>
    <m/>
  </r>
  <r>
    <x v="51"/>
    <x v="28"/>
    <m/>
  </r>
  <r>
    <x v="51"/>
    <x v="29"/>
    <m/>
  </r>
  <r>
    <x v="51"/>
    <x v="30"/>
    <m/>
  </r>
  <r>
    <x v="51"/>
    <x v="7"/>
    <n v="1"/>
  </r>
  <r>
    <x v="51"/>
    <x v="7"/>
    <n v="4"/>
  </r>
  <r>
    <x v="25"/>
    <x v="0"/>
    <m/>
  </r>
  <r>
    <x v="25"/>
    <x v="1"/>
    <m/>
  </r>
  <r>
    <x v="25"/>
    <x v="15"/>
    <s v="m"/>
  </r>
  <r>
    <x v="25"/>
    <x v="3"/>
    <s v="B"/>
  </r>
  <r>
    <x v="25"/>
    <x v="4"/>
    <n v="6"/>
  </r>
  <r>
    <x v="25"/>
    <x v="5"/>
    <s v="B27"/>
  </r>
  <r>
    <x v="25"/>
    <x v="6"/>
    <s v="3-5-0"/>
  </r>
  <r>
    <x v="25"/>
    <x v="7"/>
    <s v="53"/>
  </r>
  <r>
    <x v="25"/>
    <x v="8"/>
    <n v="1.4999"/>
  </r>
  <r>
    <x v="25"/>
    <x v="16"/>
    <m/>
  </r>
  <r>
    <x v="25"/>
    <x v="17"/>
    <m/>
  </r>
  <r>
    <x v="25"/>
    <x v="18"/>
    <m/>
  </r>
  <r>
    <x v="25"/>
    <x v="19"/>
    <m/>
  </r>
  <r>
    <x v="25"/>
    <x v="20"/>
    <m/>
  </r>
  <r>
    <x v="25"/>
    <x v="21"/>
    <m/>
  </r>
  <r>
    <x v="25"/>
    <x v="10"/>
    <m/>
  </r>
  <r>
    <x v="25"/>
    <x v="22"/>
    <n v="1"/>
  </r>
  <r>
    <x v="25"/>
    <x v="23"/>
    <m/>
  </r>
  <r>
    <x v="25"/>
    <x v="24"/>
    <m/>
  </r>
  <r>
    <x v="25"/>
    <x v="13"/>
    <n v="2"/>
  </r>
  <r>
    <x v="25"/>
    <x v="25"/>
    <n v="1"/>
  </r>
  <r>
    <x v="25"/>
    <x v="26"/>
    <m/>
  </r>
  <r>
    <x v="25"/>
    <x v="27"/>
    <m/>
  </r>
  <r>
    <x v="25"/>
    <x v="28"/>
    <m/>
  </r>
  <r>
    <x v="25"/>
    <x v="29"/>
    <m/>
  </r>
  <r>
    <x v="25"/>
    <x v="30"/>
    <m/>
  </r>
  <r>
    <x v="25"/>
    <x v="7"/>
    <n v="0"/>
  </r>
  <r>
    <x v="25"/>
    <x v="7"/>
    <n v="4"/>
  </r>
  <r>
    <x v="37"/>
    <x v="0"/>
    <s v="Portsmouth"/>
  </r>
  <r>
    <x v="37"/>
    <x v="1"/>
    <m/>
  </r>
  <r>
    <x v="37"/>
    <x v="15"/>
    <s v="m"/>
  </r>
  <r>
    <x v="37"/>
    <x v="3"/>
    <s v="A"/>
  </r>
  <r>
    <x v="37"/>
    <x v="4"/>
    <n v="7"/>
  </r>
  <r>
    <x v="37"/>
    <x v="5"/>
    <s v="A21"/>
  </r>
  <r>
    <x v="37"/>
    <x v="6"/>
    <s v="12-12-0"/>
  </r>
  <r>
    <x v="37"/>
    <x v="7"/>
    <s v="204"/>
  </r>
  <r>
    <x v="37"/>
    <x v="8"/>
    <n v="5.7732000000000001"/>
  </r>
  <r>
    <x v="37"/>
    <x v="16"/>
    <m/>
  </r>
  <r>
    <x v="37"/>
    <x v="17"/>
    <m/>
  </r>
  <r>
    <x v="37"/>
    <x v="18"/>
    <n v="1"/>
  </r>
  <r>
    <x v="37"/>
    <x v="19"/>
    <m/>
  </r>
  <r>
    <x v="37"/>
    <x v="20"/>
    <m/>
  </r>
  <r>
    <x v="37"/>
    <x v="21"/>
    <m/>
  </r>
  <r>
    <x v="37"/>
    <x v="10"/>
    <m/>
  </r>
  <r>
    <x v="37"/>
    <x v="22"/>
    <m/>
  </r>
  <r>
    <x v="37"/>
    <x v="23"/>
    <m/>
  </r>
  <r>
    <x v="37"/>
    <x v="24"/>
    <m/>
  </r>
  <r>
    <x v="37"/>
    <x v="13"/>
    <n v="1"/>
  </r>
  <r>
    <x v="37"/>
    <x v="25"/>
    <m/>
  </r>
  <r>
    <x v="37"/>
    <x v="26"/>
    <m/>
  </r>
  <r>
    <x v="37"/>
    <x v="27"/>
    <m/>
  </r>
  <r>
    <x v="37"/>
    <x v="28"/>
    <m/>
  </r>
  <r>
    <x v="37"/>
    <x v="29"/>
    <m/>
  </r>
  <r>
    <x v="37"/>
    <x v="30"/>
    <m/>
  </r>
  <r>
    <x v="37"/>
    <x v="7"/>
    <n v="1"/>
  </r>
  <r>
    <x v="37"/>
    <x v="7"/>
    <n v="3"/>
  </r>
  <r>
    <x v="52"/>
    <x v="0"/>
    <s v="Portsmouth"/>
  </r>
  <r>
    <x v="52"/>
    <x v="1"/>
    <m/>
  </r>
  <r>
    <x v="52"/>
    <x v="15"/>
    <s v="m"/>
  </r>
  <r>
    <x v="52"/>
    <x v="3"/>
    <s v="B"/>
  </r>
  <r>
    <x v="52"/>
    <x v="4"/>
    <n v="7"/>
  </r>
  <r>
    <x v="52"/>
    <x v="5"/>
    <s v="B30"/>
  </r>
  <r>
    <x v="52"/>
    <x v="6"/>
    <s v="3-3-8"/>
  </r>
  <r>
    <x v="52"/>
    <x v="7"/>
    <s v="51.5"/>
  </r>
  <r>
    <x v="52"/>
    <x v="8"/>
    <n v="1.4574499999999999"/>
  </r>
  <r>
    <x v="52"/>
    <x v="16"/>
    <m/>
  </r>
  <r>
    <x v="52"/>
    <x v="17"/>
    <m/>
  </r>
  <r>
    <x v="52"/>
    <x v="18"/>
    <m/>
  </r>
  <r>
    <x v="52"/>
    <x v="19"/>
    <m/>
  </r>
  <r>
    <x v="52"/>
    <x v="20"/>
    <m/>
  </r>
  <r>
    <x v="52"/>
    <x v="21"/>
    <m/>
  </r>
  <r>
    <x v="52"/>
    <x v="10"/>
    <m/>
  </r>
  <r>
    <x v="52"/>
    <x v="22"/>
    <m/>
  </r>
  <r>
    <x v="52"/>
    <x v="23"/>
    <m/>
  </r>
  <r>
    <x v="52"/>
    <x v="24"/>
    <m/>
  </r>
  <r>
    <x v="52"/>
    <x v="13"/>
    <n v="2"/>
  </r>
  <r>
    <x v="52"/>
    <x v="25"/>
    <n v="1"/>
  </r>
  <r>
    <x v="52"/>
    <x v="26"/>
    <m/>
  </r>
  <r>
    <x v="52"/>
    <x v="27"/>
    <m/>
  </r>
  <r>
    <x v="52"/>
    <x v="28"/>
    <m/>
  </r>
  <r>
    <x v="52"/>
    <x v="29"/>
    <m/>
  </r>
  <r>
    <x v="52"/>
    <x v="30"/>
    <m/>
  </r>
  <r>
    <x v="52"/>
    <x v="7"/>
    <n v="2"/>
  </r>
  <r>
    <x v="52"/>
    <x v="7"/>
    <n v="5"/>
  </r>
  <r>
    <x v="13"/>
    <x v="0"/>
    <s v="Bournemouth"/>
  </r>
  <r>
    <x v="13"/>
    <x v="1"/>
    <m/>
  </r>
  <r>
    <x v="13"/>
    <x v="15"/>
    <s v="M"/>
  </r>
  <r>
    <x v="13"/>
    <x v="3"/>
    <s v="A"/>
  </r>
  <r>
    <x v="13"/>
    <x v="4"/>
    <n v="8"/>
  </r>
  <r>
    <x v="13"/>
    <x v="5"/>
    <s v="A12"/>
  </r>
  <r>
    <x v="13"/>
    <x v="6"/>
    <s v="10-10-0"/>
  </r>
  <r>
    <x v="13"/>
    <x v="7"/>
    <s v="170"/>
  </r>
  <r>
    <x v="13"/>
    <x v="8"/>
    <n v="4.8109999999999999"/>
  </r>
  <r>
    <x v="13"/>
    <x v="16"/>
    <m/>
  </r>
  <r>
    <x v="13"/>
    <x v="17"/>
    <m/>
  </r>
  <r>
    <x v="13"/>
    <x v="18"/>
    <n v="1"/>
  </r>
  <r>
    <x v="13"/>
    <x v="19"/>
    <m/>
  </r>
  <r>
    <x v="13"/>
    <x v="20"/>
    <m/>
  </r>
  <r>
    <x v="13"/>
    <x v="21"/>
    <m/>
  </r>
  <r>
    <x v="13"/>
    <x v="10"/>
    <m/>
  </r>
  <r>
    <x v="13"/>
    <x v="22"/>
    <m/>
  </r>
  <r>
    <x v="13"/>
    <x v="23"/>
    <m/>
  </r>
  <r>
    <x v="13"/>
    <x v="24"/>
    <m/>
  </r>
  <r>
    <x v="13"/>
    <x v="13"/>
    <m/>
  </r>
  <r>
    <x v="13"/>
    <x v="25"/>
    <m/>
  </r>
  <r>
    <x v="13"/>
    <x v="26"/>
    <m/>
  </r>
  <r>
    <x v="13"/>
    <x v="27"/>
    <m/>
  </r>
  <r>
    <x v="13"/>
    <x v="28"/>
    <m/>
  </r>
  <r>
    <x v="13"/>
    <x v="29"/>
    <m/>
  </r>
  <r>
    <x v="13"/>
    <x v="30"/>
    <m/>
  </r>
  <r>
    <x v="13"/>
    <x v="7"/>
    <n v="2"/>
  </r>
  <r>
    <x v="13"/>
    <x v="7"/>
    <n v="3"/>
  </r>
  <r>
    <x v="35"/>
    <x v="0"/>
    <s v="Worthing"/>
  </r>
  <r>
    <x v="35"/>
    <x v="1"/>
    <m/>
  </r>
  <r>
    <x v="35"/>
    <x v="15"/>
    <s v="m"/>
  </r>
  <r>
    <x v="35"/>
    <x v="3"/>
    <s v="B"/>
  </r>
  <r>
    <x v="35"/>
    <x v="4"/>
    <n v="8"/>
  </r>
  <r>
    <x v="35"/>
    <x v="5"/>
    <s v="B47"/>
  </r>
  <r>
    <x v="35"/>
    <x v="6"/>
    <s v="2-12-0"/>
  </r>
  <r>
    <x v="35"/>
    <x v="7"/>
    <s v="43"/>
  </r>
  <r>
    <x v="35"/>
    <x v="8"/>
    <n v="1.2168999999999999"/>
  </r>
  <r>
    <x v="35"/>
    <x v="16"/>
    <m/>
  </r>
  <r>
    <x v="35"/>
    <x v="17"/>
    <m/>
  </r>
  <r>
    <x v="35"/>
    <x v="18"/>
    <m/>
  </r>
  <r>
    <x v="35"/>
    <x v="19"/>
    <m/>
  </r>
  <r>
    <x v="35"/>
    <x v="20"/>
    <m/>
  </r>
  <r>
    <x v="35"/>
    <x v="21"/>
    <m/>
  </r>
  <r>
    <x v="35"/>
    <x v="10"/>
    <n v="1"/>
  </r>
  <r>
    <x v="35"/>
    <x v="22"/>
    <m/>
  </r>
  <r>
    <x v="35"/>
    <x v="23"/>
    <m/>
  </r>
  <r>
    <x v="35"/>
    <x v="24"/>
    <m/>
  </r>
  <r>
    <x v="35"/>
    <x v="13"/>
    <m/>
  </r>
  <r>
    <x v="35"/>
    <x v="25"/>
    <n v="1"/>
  </r>
  <r>
    <x v="35"/>
    <x v="26"/>
    <m/>
  </r>
  <r>
    <x v="35"/>
    <x v="27"/>
    <m/>
  </r>
  <r>
    <x v="35"/>
    <x v="28"/>
    <m/>
  </r>
  <r>
    <x v="35"/>
    <x v="29"/>
    <m/>
  </r>
  <r>
    <x v="35"/>
    <x v="30"/>
    <m/>
  </r>
  <r>
    <x v="35"/>
    <x v="7"/>
    <n v="1"/>
  </r>
  <r>
    <x v="35"/>
    <x v="7"/>
    <n v="3"/>
  </r>
  <r>
    <x v="93"/>
    <x v="0"/>
    <s v="Lee on Solent"/>
  </r>
  <r>
    <x v="93"/>
    <x v="1"/>
    <m/>
  </r>
  <r>
    <x v="93"/>
    <x v="15"/>
    <s v="nm"/>
  </r>
  <r>
    <x v="93"/>
    <x v="3"/>
    <s v="A"/>
  </r>
  <r>
    <x v="93"/>
    <x v="4"/>
    <n v="9"/>
  </r>
  <r>
    <x v="93"/>
    <x v="5"/>
    <s v="A20"/>
  </r>
  <r>
    <x v="93"/>
    <x v="6"/>
    <s v="9-8-0"/>
  </r>
  <r>
    <x v="93"/>
    <x v="7"/>
    <s v="153"/>
  </r>
  <r>
    <x v="93"/>
    <x v="8"/>
    <n v="4.3298999999999994"/>
  </r>
  <r>
    <x v="93"/>
    <x v="16"/>
    <m/>
  </r>
  <r>
    <x v="93"/>
    <x v="17"/>
    <m/>
  </r>
  <r>
    <x v="93"/>
    <x v="18"/>
    <n v="1"/>
  </r>
  <r>
    <x v="93"/>
    <x v="19"/>
    <m/>
  </r>
  <r>
    <x v="93"/>
    <x v="20"/>
    <m/>
  </r>
  <r>
    <x v="93"/>
    <x v="21"/>
    <m/>
  </r>
  <r>
    <x v="93"/>
    <x v="10"/>
    <m/>
  </r>
  <r>
    <x v="93"/>
    <x v="22"/>
    <m/>
  </r>
  <r>
    <x v="93"/>
    <x v="23"/>
    <m/>
  </r>
  <r>
    <x v="93"/>
    <x v="24"/>
    <m/>
  </r>
  <r>
    <x v="93"/>
    <x v="13"/>
    <m/>
  </r>
  <r>
    <x v="93"/>
    <x v="25"/>
    <m/>
  </r>
  <r>
    <x v="93"/>
    <x v="26"/>
    <m/>
  </r>
  <r>
    <x v="93"/>
    <x v="27"/>
    <m/>
  </r>
  <r>
    <x v="93"/>
    <x v="28"/>
    <m/>
  </r>
  <r>
    <x v="93"/>
    <x v="29"/>
    <m/>
  </r>
  <r>
    <x v="93"/>
    <x v="30"/>
    <m/>
  </r>
  <r>
    <x v="93"/>
    <x v="7"/>
    <n v="1"/>
  </r>
  <r>
    <x v="93"/>
    <x v="7"/>
    <n v="2"/>
  </r>
  <r>
    <x v="11"/>
    <x v="0"/>
    <s v="Southampton"/>
  </r>
  <r>
    <x v="11"/>
    <x v="1"/>
    <s v="Hampshire"/>
  </r>
  <r>
    <x v="11"/>
    <x v="15"/>
    <s v="m"/>
  </r>
  <r>
    <x v="11"/>
    <x v="3"/>
    <s v="B"/>
  </r>
  <r>
    <x v="11"/>
    <x v="4"/>
    <n v="9"/>
  </r>
  <r>
    <x v="11"/>
    <x v="5"/>
    <s v="B28"/>
  </r>
  <r>
    <x v="11"/>
    <x v="6"/>
    <s v="2-10-0"/>
  </r>
  <r>
    <x v="11"/>
    <x v="7"/>
    <s v="42"/>
  </r>
  <r>
    <x v="11"/>
    <x v="8"/>
    <n v="1.1885999999999999"/>
  </r>
  <r>
    <x v="11"/>
    <x v="16"/>
    <m/>
  </r>
  <r>
    <x v="11"/>
    <x v="17"/>
    <m/>
  </r>
  <r>
    <x v="11"/>
    <x v="18"/>
    <m/>
  </r>
  <r>
    <x v="11"/>
    <x v="19"/>
    <m/>
  </r>
  <r>
    <x v="11"/>
    <x v="20"/>
    <m/>
  </r>
  <r>
    <x v="11"/>
    <x v="21"/>
    <m/>
  </r>
  <r>
    <x v="11"/>
    <x v="10"/>
    <m/>
  </r>
  <r>
    <x v="11"/>
    <x v="22"/>
    <m/>
  </r>
  <r>
    <x v="11"/>
    <x v="23"/>
    <m/>
  </r>
  <r>
    <x v="11"/>
    <x v="24"/>
    <m/>
  </r>
  <r>
    <x v="11"/>
    <x v="13"/>
    <n v="1"/>
  </r>
  <r>
    <x v="11"/>
    <x v="25"/>
    <n v="1"/>
  </r>
  <r>
    <x v="11"/>
    <x v="26"/>
    <m/>
  </r>
  <r>
    <x v="11"/>
    <x v="27"/>
    <m/>
  </r>
  <r>
    <x v="11"/>
    <x v="28"/>
    <m/>
  </r>
  <r>
    <x v="11"/>
    <x v="29"/>
    <m/>
  </r>
  <r>
    <x v="11"/>
    <x v="30"/>
    <n v="1"/>
  </r>
  <r>
    <x v="11"/>
    <x v="7"/>
    <n v="1"/>
  </r>
  <r>
    <x v="11"/>
    <x v="7"/>
    <n v="4"/>
  </r>
  <r>
    <x v="40"/>
    <x v="0"/>
    <m/>
  </r>
  <r>
    <x v="40"/>
    <x v="1"/>
    <m/>
  </r>
  <r>
    <x v="40"/>
    <x v="15"/>
    <s v="m"/>
  </r>
  <r>
    <x v="40"/>
    <x v="3"/>
    <s v="A"/>
  </r>
  <r>
    <x v="40"/>
    <x v="4"/>
    <n v="10"/>
  </r>
  <r>
    <x v="40"/>
    <x v="5"/>
    <s v="A19"/>
  </r>
  <r>
    <x v="40"/>
    <x v="6"/>
    <s v="8-12-0"/>
  </r>
  <r>
    <x v="40"/>
    <x v="7"/>
    <s v="130"/>
  </r>
  <r>
    <x v="40"/>
    <x v="8"/>
    <n v="3.6789999999999998"/>
  </r>
  <r>
    <x v="40"/>
    <x v="16"/>
    <m/>
  </r>
  <r>
    <x v="40"/>
    <x v="17"/>
    <n v="1"/>
  </r>
  <r>
    <x v="40"/>
    <x v="18"/>
    <m/>
  </r>
  <r>
    <x v="40"/>
    <x v="19"/>
    <m/>
  </r>
  <r>
    <x v="40"/>
    <x v="20"/>
    <m/>
  </r>
  <r>
    <x v="40"/>
    <x v="21"/>
    <m/>
  </r>
  <r>
    <x v="40"/>
    <x v="10"/>
    <m/>
  </r>
  <r>
    <x v="40"/>
    <x v="22"/>
    <m/>
  </r>
  <r>
    <x v="40"/>
    <x v="23"/>
    <m/>
  </r>
  <r>
    <x v="40"/>
    <x v="24"/>
    <m/>
  </r>
  <r>
    <x v="40"/>
    <x v="13"/>
    <m/>
  </r>
  <r>
    <x v="40"/>
    <x v="25"/>
    <m/>
  </r>
  <r>
    <x v="40"/>
    <x v="26"/>
    <m/>
  </r>
  <r>
    <x v="40"/>
    <x v="27"/>
    <m/>
  </r>
  <r>
    <x v="40"/>
    <x v="28"/>
    <m/>
  </r>
  <r>
    <x v="40"/>
    <x v="29"/>
    <m/>
  </r>
  <r>
    <x v="40"/>
    <x v="30"/>
    <m/>
  </r>
  <r>
    <x v="40"/>
    <x v="7"/>
    <n v="2"/>
  </r>
  <r>
    <x v="40"/>
    <x v="7"/>
    <n v="3"/>
  </r>
  <r>
    <x v="79"/>
    <x v="0"/>
    <s v="Portsmouth"/>
  </r>
  <r>
    <x v="79"/>
    <x v="1"/>
    <m/>
  </r>
  <r>
    <x v="79"/>
    <x v="15"/>
    <s v="m"/>
  </r>
  <r>
    <x v="79"/>
    <x v="3"/>
    <s v="B"/>
  </r>
  <r>
    <x v="79"/>
    <x v="4"/>
    <n v="10"/>
  </r>
  <r>
    <x v="79"/>
    <x v="5"/>
    <s v="B49"/>
  </r>
  <r>
    <x v="79"/>
    <x v="6"/>
    <s v="1-13-0"/>
  </r>
  <r>
    <x v="79"/>
    <x v="7"/>
    <s v="29"/>
  </r>
  <r>
    <x v="79"/>
    <x v="8"/>
    <n v="0.82069999999999999"/>
  </r>
  <r>
    <x v="79"/>
    <x v="16"/>
    <m/>
  </r>
  <r>
    <x v="79"/>
    <x v="17"/>
    <m/>
  </r>
  <r>
    <x v="79"/>
    <x v="18"/>
    <m/>
  </r>
  <r>
    <x v="79"/>
    <x v="19"/>
    <m/>
  </r>
  <r>
    <x v="79"/>
    <x v="20"/>
    <m/>
  </r>
  <r>
    <x v="79"/>
    <x v="21"/>
    <m/>
  </r>
  <r>
    <x v="79"/>
    <x v="10"/>
    <m/>
  </r>
  <r>
    <x v="79"/>
    <x v="22"/>
    <m/>
  </r>
  <r>
    <x v="79"/>
    <x v="23"/>
    <m/>
  </r>
  <r>
    <x v="79"/>
    <x v="24"/>
    <m/>
  </r>
  <r>
    <x v="79"/>
    <x v="13"/>
    <m/>
  </r>
  <r>
    <x v="79"/>
    <x v="25"/>
    <n v="1"/>
  </r>
  <r>
    <x v="79"/>
    <x v="26"/>
    <m/>
  </r>
  <r>
    <x v="79"/>
    <x v="27"/>
    <m/>
  </r>
  <r>
    <x v="79"/>
    <x v="28"/>
    <m/>
  </r>
  <r>
    <x v="79"/>
    <x v="29"/>
    <m/>
  </r>
  <r>
    <x v="79"/>
    <x v="30"/>
    <m/>
  </r>
  <r>
    <x v="79"/>
    <x v="7"/>
    <n v="2"/>
  </r>
  <r>
    <x v="79"/>
    <x v="7"/>
    <n v="3"/>
  </r>
  <r>
    <x v="94"/>
    <x v="0"/>
    <m/>
  </r>
  <r>
    <x v="94"/>
    <x v="1"/>
    <m/>
  </r>
  <r>
    <x v="94"/>
    <x v="15"/>
    <s v="NM"/>
  </r>
  <r>
    <x v="94"/>
    <x v="3"/>
    <s v="A"/>
  </r>
  <r>
    <x v="94"/>
    <x v="4"/>
    <n v="11"/>
  </r>
  <r>
    <x v="94"/>
    <x v="5"/>
    <s v="A09"/>
  </r>
  <r>
    <x v="94"/>
    <x v="6"/>
    <s v="4-6-0"/>
  </r>
  <r>
    <x v="94"/>
    <x v="7"/>
    <s v="70"/>
  </r>
  <r>
    <x v="94"/>
    <x v="8"/>
    <n v="1.9809999999999999"/>
  </r>
  <r>
    <x v="94"/>
    <x v="16"/>
    <m/>
  </r>
  <r>
    <x v="94"/>
    <x v="17"/>
    <m/>
  </r>
  <r>
    <x v="94"/>
    <x v="18"/>
    <m/>
  </r>
  <r>
    <x v="94"/>
    <x v="19"/>
    <m/>
  </r>
  <r>
    <x v="94"/>
    <x v="20"/>
    <m/>
  </r>
  <r>
    <x v="94"/>
    <x v="21"/>
    <m/>
  </r>
  <r>
    <x v="94"/>
    <x v="10"/>
    <m/>
  </r>
  <r>
    <x v="94"/>
    <x v="22"/>
    <m/>
  </r>
  <r>
    <x v="94"/>
    <x v="23"/>
    <m/>
  </r>
  <r>
    <x v="94"/>
    <x v="24"/>
    <m/>
  </r>
  <r>
    <x v="94"/>
    <x v="13"/>
    <m/>
  </r>
  <r>
    <x v="94"/>
    <x v="25"/>
    <n v="2"/>
  </r>
  <r>
    <x v="94"/>
    <x v="26"/>
    <m/>
  </r>
  <r>
    <x v="94"/>
    <x v="27"/>
    <m/>
  </r>
  <r>
    <x v="94"/>
    <x v="28"/>
    <m/>
  </r>
  <r>
    <x v="94"/>
    <x v="29"/>
    <n v="1"/>
  </r>
  <r>
    <x v="94"/>
    <x v="30"/>
    <m/>
  </r>
  <r>
    <x v="94"/>
    <x v="7"/>
    <n v="1"/>
  </r>
  <r>
    <x v="94"/>
    <x v="7"/>
    <n v="4"/>
  </r>
  <r>
    <x v="85"/>
    <x v="0"/>
    <s v="Southampton"/>
  </r>
  <r>
    <x v="85"/>
    <x v="1"/>
    <m/>
  </r>
  <r>
    <x v="85"/>
    <x v="15"/>
    <s v="m"/>
  </r>
  <r>
    <x v="85"/>
    <x v="3"/>
    <s v="B"/>
  </r>
  <r>
    <x v="85"/>
    <x v="4"/>
    <n v="11"/>
  </r>
  <r>
    <x v="85"/>
    <x v="5"/>
    <s v="B46"/>
  </r>
  <r>
    <x v="85"/>
    <x v="6"/>
    <s v="0-14-4"/>
  </r>
  <r>
    <x v="85"/>
    <x v="7"/>
    <s v="14.25"/>
  </r>
  <r>
    <x v="85"/>
    <x v="8"/>
    <n v="0.40327499999999999"/>
  </r>
  <r>
    <x v="85"/>
    <x v="16"/>
    <m/>
  </r>
  <r>
    <x v="85"/>
    <x v="17"/>
    <m/>
  </r>
  <r>
    <x v="85"/>
    <x v="18"/>
    <m/>
  </r>
  <r>
    <x v="85"/>
    <x v="19"/>
    <m/>
  </r>
  <r>
    <x v="85"/>
    <x v="20"/>
    <m/>
  </r>
  <r>
    <x v="85"/>
    <x v="21"/>
    <m/>
  </r>
  <r>
    <x v="85"/>
    <x v="10"/>
    <m/>
  </r>
  <r>
    <x v="85"/>
    <x v="22"/>
    <m/>
  </r>
  <r>
    <x v="85"/>
    <x v="23"/>
    <m/>
  </r>
  <r>
    <x v="85"/>
    <x v="24"/>
    <m/>
  </r>
  <r>
    <x v="85"/>
    <x v="13"/>
    <n v="3"/>
  </r>
  <r>
    <x v="85"/>
    <x v="25"/>
    <m/>
  </r>
  <r>
    <x v="85"/>
    <x v="26"/>
    <m/>
  </r>
  <r>
    <x v="85"/>
    <x v="27"/>
    <m/>
  </r>
  <r>
    <x v="85"/>
    <x v="28"/>
    <m/>
  </r>
  <r>
    <x v="85"/>
    <x v="29"/>
    <m/>
  </r>
  <r>
    <x v="85"/>
    <x v="30"/>
    <m/>
  </r>
  <r>
    <x v="85"/>
    <x v="7"/>
    <n v="1"/>
  </r>
  <r>
    <x v="85"/>
    <x v="7"/>
    <n v="4"/>
  </r>
  <r>
    <x v="3"/>
    <x v="0"/>
    <s v="Southampton"/>
  </r>
  <r>
    <x v="3"/>
    <x v="1"/>
    <m/>
  </r>
  <r>
    <x v="3"/>
    <x v="15"/>
    <s v="m"/>
  </r>
  <r>
    <x v="3"/>
    <x v="3"/>
    <s v="A"/>
  </r>
  <r>
    <x v="3"/>
    <x v="4"/>
    <n v="12"/>
  </r>
  <r>
    <x v="3"/>
    <x v="5"/>
    <s v="A01"/>
  </r>
  <r>
    <x v="3"/>
    <x v="6"/>
    <s v="2-13-8"/>
  </r>
  <r>
    <x v="3"/>
    <x v="7"/>
    <s v="41.5"/>
  </r>
  <r>
    <x v="3"/>
    <x v="8"/>
    <n v="1.17445"/>
  </r>
  <r>
    <x v="3"/>
    <x v="16"/>
    <m/>
  </r>
  <r>
    <x v="3"/>
    <x v="17"/>
    <m/>
  </r>
  <r>
    <x v="3"/>
    <x v="18"/>
    <m/>
  </r>
  <r>
    <x v="3"/>
    <x v="19"/>
    <m/>
  </r>
  <r>
    <x v="3"/>
    <x v="20"/>
    <m/>
  </r>
  <r>
    <x v="3"/>
    <x v="21"/>
    <m/>
  </r>
  <r>
    <x v="3"/>
    <x v="10"/>
    <m/>
  </r>
  <r>
    <x v="3"/>
    <x v="22"/>
    <m/>
  </r>
  <r>
    <x v="3"/>
    <x v="23"/>
    <m/>
  </r>
  <r>
    <x v="3"/>
    <x v="24"/>
    <m/>
  </r>
  <r>
    <x v="3"/>
    <x v="13"/>
    <n v="7"/>
  </r>
  <r>
    <x v="3"/>
    <x v="25"/>
    <m/>
  </r>
  <r>
    <x v="3"/>
    <x v="26"/>
    <m/>
  </r>
  <r>
    <x v="3"/>
    <x v="27"/>
    <m/>
  </r>
  <r>
    <x v="3"/>
    <x v="28"/>
    <m/>
  </r>
  <r>
    <x v="3"/>
    <x v="29"/>
    <m/>
  </r>
  <r>
    <x v="3"/>
    <x v="30"/>
    <m/>
  </r>
  <r>
    <x v="3"/>
    <x v="7"/>
    <n v="4"/>
  </r>
  <r>
    <x v="3"/>
    <x v="7"/>
    <n v="11"/>
  </r>
  <r>
    <x v="95"/>
    <x v="0"/>
    <s v="Southampton"/>
  </r>
  <r>
    <x v="95"/>
    <x v="1"/>
    <m/>
  </r>
  <r>
    <x v="95"/>
    <x v="15"/>
    <s v="m"/>
  </r>
  <r>
    <x v="95"/>
    <x v="3"/>
    <s v="B"/>
  </r>
  <r>
    <x v="95"/>
    <x v="4"/>
    <n v="12"/>
  </r>
  <r>
    <x v="95"/>
    <x v="5"/>
    <s v="B31"/>
  </r>
  <r>
    <x v="95"/>
    <x v="6"/>
    <s v="0-14-0"/>
  </r>
  <r>
    <x v="95"/>
    <x v="7"/>
    <s v="14"/>
  </r>
  <r>
    <x v="95"/>
    <x v="8"/>
    <n v="0.3962"/>
  </r>
  <r>
    <x v="95"/>
    <x v="16"/>
    <m/>
  </r>
  <r>
    <x v="95"/>
    <x v="17"/>
    <m/>
  </r>
  <r>
    <x v="95"/>
    <x v="18"/>
    <m/>
  </r>
  <r>
    <x v="95"/>
    <x v="19"/>
    <n v="1"/>
  </r>
  <r>
    <x v="95"/>
    <x v="20"/>
    <m/>
  </r>
  <r>
    <x v="95"/>
    <x v="21"/>
    <m/>
  </r>
  <r>
    <x v="95"/>
    <x v="10"/>
    <m/>
  </r>
  <r>
    <x v="95"/>
    <x v="22"/>
    <m/>
  </r>
  <r>
    <x v="95"/>
    <x v="23"/>
    <m/>
  </r>
  <r>
    <x v="95"/>
    <x v="24"/>
    <m/>
  </r>
  <r>
    <x v="95"/>
    <x v="13"/>
    <m/>
  </r>
  <r>
    <x v="95"/>
    <x v="25"/>
    <m/>
  </r>
  <r>
    <x v="95"/>
    <x v="26"/>
    <m/>
  </r>
  <r>
    <x v="95"/>
    <x v="27"/>
    <m/>
  </r>
  <r>
    <x v="95"/>
    <x v="28"/>
    <m/>
  </r>
  <r>
    <x v="95"/>
    <x v="29"/>
    <m/>
  </r>
  <r>
    <x v="95"/>
    <x v="30"/>
    <m/>
  </r>
  <r>
    <x v="95"/>
    <x v="7"/>
    <n v="1"/>
  </r>
  <r>
    <x v="95"/>
    <x v="7"/>
    <n v="2"/>
  </r>
  <r>
    <x v="18"/>
    <x v="0"/>
    <s v="Southampton"/>
  </r>
  <r>
    <x v="18"/>
    <x v="1"/>
    <s v="Hampshire"/>
  </r>
  <r>
    <x v="18"/>
    <x v="15"/>
    <s v="m"/>
  </r>
  <r>
    <x v="18"/>
    <x v="3"/>
    <s v="A"/>
  </r>
  <r>
    <x v="18"/>
    <x v="4"/>
    <n v="13"/>
  </r>
  <r>
    <x v="18"/>
    <x v="5"/>
    <s v="A13"/>
  </r>
  <r>
    <x v="18"/>
    <x v="6"/>
    <s v="2-8-8"/>
  </r>
  <r>
    <x v="18"/>
    <x v="7"/>
    <s v="40.5"/>
  </r>
  <r>
    <x v="18"/>
    <x v="8"/>
    <n v="1.14615"/>
  </r>
  <r>
    <x v="18"/>
    <x v="16"/>
    <m/>
  </r>
  <r>
    <x v="18"/>
    <x v="17"/>
    <m/>
  </r>
  <r>
    <x v="18"/>
    <x v="18"/>
    <m/>
  </r>
  <r>
    <x v="18"/>
    <x v="19"/>
    <m/>
  </r>
  <r>
    <x v="18"/>
    <x v="20"/>
    <m/>
  </r>
  <r>
    <x v="18"/>
    <x v="21"/>
    <m/>
  </r>
  <r>
    <x v="18"/>
    <x v="10"/>
    <m/>
  </r>
  <r>
    <x v="18"/>
    <x v="22"/>
    <m/>
  </r>
  <r>
    <x v="18"/>
    <x v="23"/>
    <m/>
  </r>
  <r>
    <x v="18"/>
    <x v="24"/>
    <m/>
  </r>
  <r>
    <x v="18"/>
    <x v="13"/>
    <n v="2"/>
  </r>
  <r>
    <x v="18"/>
    <x v="25"/>
    <n v="1"/>
  </r>
  <r>
    <x v="18"/>
    <x v="26"/>
    <m/>
  </r>
  <r>
    <x v="18"/>
    <x v="27"/>
    <m/>
  </r>
  <r>
    <x v="18"/>
    <x v="28"/>
    <m/>
  </r>
  <r>
    <x v="18"/>
    <x v="29"/>
    <m/>
  </r>
  <r>
    <x v="18"/>
    <x v="30"/>
    <m/>
  </r>
  <r>
    <x v="18"/>
    <x v="7"/>
    <n v="0"/>
  </r>
  <r>
    <x v="18"/>
    <x v="7"/>
    <n v="3"/>
  </r>
  <r>
    <x v="55"/>
    <x v="0"/>
    <m/>
  </r>
  <r>
    <x v="55"/>
    <x v="1"/>
    <m/>
  </r>
  <r>
    <x v="55"/>
    <x v="15"/>
    <s v="m"/>
  </r>
  <r>
    <x v="55"/>
    <x v="3"/>
    <s v="B"/>
  </r>
  <r>
    <x v="55"/>
    <x v="4"/>
    <n v="13"/>
  </r>
  <r>
    <x v="55"/>
    <x v="5"/>
    <s v="B50"/>
  </r>
  <r>
    <x v="55"/>
    <x v="6"/>
    <s v="0-10-8"/>
  </r>
  <r>
    <x v="55"/>
    <x v="7"/>
    <s v="10.5"/>
  </r>
  <r>
    <x v="55"/>
    <x v="8"/>
    <n v="0.29714999999999997"/>
  </r>
  <r>
    <x v="55"/>
    <x v="16"/>
    <m/>
  </r>
  <r>
    <x v="55"/>
    <x v="17"/>
    <m/>
  </r>
  <r>
    <x v="55"/>
    <x v="18"/>
    <m/>
  </r>
  <r>
    <x v="55"/>
    <x v="19"/>
    <m/>
  </r>
  <r>
    <x v="55"/>
    <x v="20"/>
    <m/>
  </r>
  <r>
    <x v="55"/>
    <x v="21"/>
    <m/>
  </r>
  <r>
    <x v="55"/>
    <x v="10"/>
    <m/>
  </r>
  <r>
    <x v="55"/>
    <x v="22"/>
    <m/>
  </r>
  <r>
    <x v="55"/>
    <x v="23"/>
    <m/>
  </r>
  <r>
    <x v="55"/>
    <x v="24"/>
    <m/>
  </r>
  <r>
    <x v="55"/>
    <x v="13"/>
    <n v="2"/>
  </r>
  <r>
    <x v="55"/>
    <x v="25"/>
    <m/>
  </r>
  <r>
    <x v="55"/>
    <x v="26"/>
    <m/>
  </r>
  <r>
    <x v="55"/>
    <x v="27"/>
    <m/>
  </r>
  <r>
    <x v="55"/>
    <x v="28"/>
    <m/>
  </r>
  <r>
    <x v="55"/>
    <x v="29"/>
    <m/>
  </r>
  <r>
    <x v="55"/>
    <x v="30"/>
    <m/>
  </r>
  <r>
    <x v="55"/>
    <x v="7"/>
    <n v="0"/>
  </r>
  <r>
    <x v="55"/>
    <x v="7"/>
    <n v="2"/>
  </r>
  <r>
    <x v="33"/>
    <x v="0"/>
    <s v="Bristol"/>
  </r>
  <r>
    <x v="33"/>
    <x v="1"/>
    <m/>
  </r>
  <r>
    <x v="33"/>
    <x v="15"/>
    <s v="m"/>
  </r>
  <r>
    <x v="33"/>
    <x v="3"/>
    <s v="A"/>
  </r>
  <r>
    <x v="33"/>
    <x v="4"/>
    <n v="14"/>
  </r>
  <r>
    <x v="33"/>
    <x v="5"/>
    <s v="A04"/>
  </r>
  <r>
    <x v="33"/>
    <x v="6"/>
    <s v="2-2-0"/>
  </r>
  <r>
    <x v="33"/>
    <x v="7"/>
    <s v="34"/>
  </r>
  <r>
    <x v="33"/>
    <x v="8"/>
    <n v="0.96219999999999994"/>
  </r>
  <r>
    <x v="33"/>
    <x v="16"/>
    <m/>
  </r>
  <r>
    <x v="33"/>
    <x v="17"/>
    <m/>
  </r>
  <r>
    <x v="33"/>
    <x v="18"/>
    <m/>
  </r>
  <r>
    <x v="33"/>
    <x v="19"/>
    <m/>
  </r>
  <r>
    <x v="33"/>
    <x v="20"/>
    <m/>
  </r>
  <r>
    <x v="33"/>
    <x v="21"/>
    <m/>
  </r>
  <r>
    <x v="33"/>
    <x v="10"/>
    <m/>
  </r>
  <r>
    <x v="33"/>
    <x v="22"/>
    <n v="1"/>
  </r>
  <r>
    <x v="33"/>
    <x v="23"/>
    <m/>
  </r>
  <r>
    <x v="33"/>
    <x v="24"/>
    <m/>
  </r>
  <r>
    <x v="33"/>
    <x v="13"/>
    <n v="2"/>
  </r>
  <r>
    <x v="33"/>
    <x v="25"/>
    <m/>
  </r>
  <r>
    <x v="33"/>
    <x v="26"/>
    <m/>
  </r>
  <r>
    <x v="33"/>
    <x v="27"/>
    <m/>
  </r>
  <r>
    <x v="33"/>
    <x v="28"/>
    <m/>
  </r>
  <r>
    <x v="33"/>
    <x v="29"/>
    <m/>
  </r>
  <r>
    <x v="33"/>
    <x v="30"/>
    <m/>
  </r>
  <r>
    <x v="33"/>
    <x v="7"/>
    <n v="1"/>
  </r>
  <r>
    <x v="33"/>
    <x v="7"/>
    <n v="4"/>
  </r>
  <r>
    <x v="96"/>
    <x v="0"/>
    <s v="Havant"/>
  </r>
  <r>
    <x v="96"/>
    <x v="1"/>
    <m/>
  </r>
  <r>
    <x v="96"/>
    <x v="15"/>
    <s v="m"/>
  </r>
  <r>
    <x v="96"/>
    <x v="3"/>
    <s v="B"/>
  </r>
  <r>
    <x v="96"/>
    <x v="4"/>
    <n v="14"/>
  </r>
  <r>
    <x v="96"/>
    <x v="5"/>
    <s v="B32"/>
  </r>
  <r>
    <x v="96"/>
    <x v="6"/>
    <s v="0-8-0"/>
  </r>
  <r>
    <x v="96"/>
    <x v="7"/>
    <s v="8"/>
  </r>
  <r>
    <x v="96"/>
    <x v="8"/>
    <n v="0.22639999999999999"/>
  </r>
  <r>
    <x v="96"/>
    <x v="16"/>
    <m/>
  </r>
  <r>
    <x v="96"/>
    <x v="17"/>
    <m/>
  </r>
  <r>
    <x v="96"/>
    <x v="18"/>
    <m/>
  </r>
  <r>
    <x v="96"/>
    <x v="19"/>
    <m/>
  </r>
  <r>
    <x v="96"/>
    <x v="20"/>
    <m/>
  </r>
  <r>
    <x v="96"/>
    <x v="21"/>
    <m/>
  </r>
  <r>
    <x v="96"/>
    <x v="10"/>
    <m/>
  </r>
  <r>
    <x v="96"/>
    <x v="22"/>
    <m/>
  </r>
  <r>
    <x v="96"/>
    <x v="23"/>
    <m/>
  </r>
  <r>
    <x v="96"/>
    <x v="24"/>
    <m/>
  </r>
  <r>
    <x v="96"/>
    <x v="13"/>
    <n v="1"/>
  </r>
  <r>
    <x v="96"/>
    <x v="25"/>
    <m/>
  </r>
  <r>
    <x v="96"/>
    <x v="26"/>
    <m/>
  </r>
  <r>
    <x v="96"/>
    <x v="27"/>
    <m/>
  </r>
  <r>
    <x v="96"/>
    <x v="28"/>
    <m/>
  </r>
  <r>
    <x v="96"/>
    <x v="29"/>
    <m/>
  </r>
  <r>
    <x v="96"/>
    <x v="30"/>
    <m/>
  </r>
  <r>
    <x v="96"/>
    <x v="7"/>
    <n v="0"/>
  </r>
  <r>
    <x v="96"/>
    <x v="7"/>
    <n v="1"/>
  </r>
  <r>
    <x v="68"/>
    <x v="0"/>
    <s v="Portsmouth"/>
  </r>
  <r>
    <x v="68"/>
    <x v="1"/>
    <m/>
  </r>
  <r>
    <x v="68"/>
    <x v="15"/>
    <s v="m"/>
  </r>
  <r>
    <x v="68"/>
    <x v="3"/>
    <s v="A"/>
  </r>
  <r>
    <x v="68"/>
    <x v="4"/>
    <n v="15"/>
  </r>
  <r>
    <x v="68"/>
    <x v="5"/>
    <s v="A06"/>
  </r>
  <r>
    <x v="68"/>
    <x v="6"/>
    <s v="1-12-12"/>
  </r>
  <r>
    <x v="68"/>
    <x v="7"/>
    <s v="28.75"/>
  </r>
  <r>
    <x v="68"/>
    <x v="8"/>
    <n v="0.81362499999999993"/>
  </r>
  <r>
    <x v="68"/>
    <x v="16"/>
    <m/>
  </r>
  <r>
    <x v="68"/>
    <x v="17"/>
    <m/>
  </r>
  <r>
    <x v="68"/>
    <x v="18"/>
    <m/>
  </r>
  <r>
    <x v="68"/>
    <x v="19"/>
    <m/>
  </r>
  <r>
    <x v="68"/>
    <x v="20"/>
    <m/>
  </r>
  <r>
    <x v="68"/>
    <x v="21"/>
    <m/>
  </r>
  <r>
    <x v="68"/>
    <x v="10"/>
    <m/>
  </r>
  <r>
    <x v="68"/>
    <x v="22"/>
    <m/>
  </r>
  <r>
    <x v="68"/>
    <x v="23"/>
    <m/>
  </r>
  <r>
    <x v="68"/>
    <x v="24"/>
    <m/>
  </r>
  <r>
    <x v="68"/>
    <x v="13"/>
    <n v="1"/>
  </r>
  <r>
    <x v="68"/>
    <x v="25"/>
    <n v="1"/>
  </r>
  <r>
    <x v="68"/>
    <x v="26"/>
    <m/>
  </r>
  <r>
    <x v="68"/>
    <x v="27"/>
    <m/>
  </r>
  <r>
    <x v="68"/>
    <x v="28"/>
    <m/>
  </r>
  <r>
    <x v="68"/>
    <x v="29"/>
    <m/>
  </r>
  <r>
    <x v="68"/>
    <x v="30"/>
    <m/>
  </r>
  <r>
    <x v="68"/>
    <x v="7"/>
    <n v="0"/>
  </r>
  <r>
    <x v="68"/>
    <x v="7"/>
    <n v="2"/>
  </r>
  <r>
    <x v="81"/>
    <x v="0"/>
    <s v="Aldershot"/>
  </r>
  <r>
    <x v="81"/>
    <x v="1"/>
    <m/>
  </r>
  <r>
    <x v="81"/>
    <x v="15"/>
    <s v="m"/>
  </r>
  <r>
    <x v="81"/>
    <x v="3"/>
    <s v="B"/>
  </r>
  <r>
    <x v="81"/>
    <x v="4"/>
    <n v="15"/>
  </r>
  <r>
    <x v="81"/>
    <x v="5"/>
    <s v="B42"/>
  </r>
  <r>
    <x v="81"/>
    <x v="6"/>
    <s v="0-6-0"/>
  </r>
  <r>
    <x v="81"/>
    <x v="7"/>
    <s v="6"/>
  </r>
  <r>
    <x v="81"/>
    <x v="8"/>
    <n v="0.16980000000000001"/>
  </r>
  <r>
    <x v="81"/>
    <x v="16"/>
    <m/>
  </r>
  <r>
    <x v="81"/>
    <x v="17"/>
    <m/>
  </r>
  <r>
    <x v="81"/>
    <x v="18"/>
    <m/>
  </r>
  <r>
    <x v="81"/>
    <x v="19"/>
    <m/>
  </r>
  <r>
    <x v="81"/>
    <x v="20"/>
    <m/>
  </r>
  <r>
    <x v="81"/>
    <x v="21"/>
    <m/>
  </r>
  <r>
    <x v="81"/>
    <x v="10"/>
    <n v="1"/>
  </r>
  <r>
    <x v="81"/>
    <x v="22"/>
    <m/>
  </r>
  <r>
    <x v="81"/>
    <x v="23"/>
    <m/>
  </r>
  <r>
    <x v="81"/>
    <x v="24"/>
    <m/>
  </r>
  <r>
    <x v="81"/>
    <x v="13"/>
    <m/>
  </r>
  <r>
    <x v="81"/>
    <x v="25"/>
    <m/>
  </r>
  <r>
    <x v="81"/>
    <x v="26"/>
    <m/>
  </r>
  <r>
    <x v="81"/>
    <x v="27"/>
    <m/>
  </r>
  <r>
    <x v="81"/>
    <x v="28"/>
    <m/>
  </r>
  <r>
    <x v="81"/>
    <x v="29"/>
    <m/>
  </r>
  <r>
    <x v="81"/>
    <x v="30"/>
    <m/>
  </r>
  <r>
    <x v="81"/>
    <x v="7"/>
    <n v="1"/>
  </r>
  <r>
    <x v="81"/>
    <x v="7"/>
    <n v="2"/>
  </r>
  <r>
    <x v="7"/>
    <x v="0"/>
    <s v="Southampton"/>
  </r>
  <r>
    <x v="7"/>
    <x v="1"/>
    <m/>
  </r>
  <r>
    <x v="7"/>
    <x v="15"/>
    <s v="m"/>
  </r>
  <r>
    <x v="7"/>
    <x v="3"/>
    <s v="B"/>
  </r>
  <r>
    <x v="7"/>
    <x v="4"/>
    <n v="15"/>
  </r>
  <r>
    <x v="7"/>
    <x v="5"/>
    <s v="B43"/>
  </r>
  <r>
    <x v="7"/>
    <x v="6"/>
    <s v="0-6-0"/>
  </r>
  <r>
    <x v="7"/>
    <x v="7"/>
    <s v="6"/>
  </r>
  <r>
    <x v="7"/>
    <x v="8"/>
    <n v="0.16980000000000001"/>
  </r>
  <r>
    <x v="7"/>
    <x v="16"/>
    <m/>
  </r>
  <r>
    <x v="7"/>
    <x v="17"/>
    <m/>
  </r>
  <r>
    <x v="7"/>
    <x v="18"/>
    <m/>
  </r>
  <r>
    <x v="7"/>
    <x v="19"/>
    <m/>
  </r>
  <r>
    <x v="7"/>
    <x v="20"/>
    <m/>
  </r>
  <r>
    <x v="7"/>
    <x v="21"/>
    <m/>
  </r>
  <r>
    <x v="7"/>
    <x v="10"/>
    <m/>
  </r>
  <r>
    <x v="7"/>
    <x v="22"/>
    <m/>
  </r>
  <r>
    <x v="7"/>
    <x v="23"/>
    <m/>
  </r>
  <r>
    <x v="7"/>
    <x v="24"/>
    <m/>
  </r>
  <r>
    <x v="7"/>
    <x v="13"/>
    <n v="1"/>
  </r>
  <r>
    <x v="7"/>
    <x v="25"/>
    <m/>
  </r>
  <r>
    <x v="7"/>
    <x v="26"/>
    <m/>
  </r>
  <r>
    <x v="7"/>
    <x v="27"/>
    <m/>
  </r>
  <r>
    <x v="7"/>
    <x v="28"/>
    <m/>
  </r>
  <r>
    <x v="7"/>
    <x v="29"/>
    <m/>
  </r>
  <r>
    <x v="7"/>
    <x v="30"/>
    <m/>
  </r>
  <r>
    <x v="7"/>
    <x v="7"/>
    <n v="1"/>
  </r>
  <r>
    <x v="7"/>
    <x v="7"/>
    <n v="2"/>
  </r>
  <r>
    <x v="54"/>
    <x v="0"/>
    <s v="Southampton"/>
  </r>
  <r>
    <x v="54"/>
    <x v="1"/>
    <m/>
  </r>
  <r>
    <x v="54"/>
    <x v="15"/>
    <s v="m"/>
  </r>
  <r>
    <x v="54"/>
    <x v="3"/>
    <s v="A"/>
  </r>
  <r>
    <x v="54"/>
    <x v="4"/>
    <n v="16"/>
  </r>
  <r>
    <x v="54"/>
    <x v="5"/>
    <s v="A15"/>
  </r>
  <r>
    <x v="54"/>
    <x v="6"/>
    <s v="1-8-0"/>
  </r>
  <r>
    <x v="54"/>
    <x v="7"/>
    <s v="24"/>
  </r>
  <r>
    <x v="54"/>
    <x v="8"/>
    <n v="0.67920000000000003"/>
  </r>
  <r>
    <x v="54"/>
    <x v="16"/>
    <m/>
  </r>
  <r>
    <x v="54"/>
    <x v="17"/>
    <m/>
  </r>
  <r>
    <x v="54"/>
    <x v="18"/>
    <m/>
  </r>
  <r>
    <x v="54"/>
    <x v="19"/>
    <m/>
  </r>
  <r>
    <x v="54"/>
    <x v="20"/>
    <m/>
  </r>
  <r>
    <x v="54"/>
    <x v="21"/>
    <m/>
  </r>
  <r>
    <x v="54"/>
    <x v="10"/>
    <m/>
  </r>
  <r>
    <x v="54"/>
    <x v="22"/>
    <m/>
  </r>
  <r>
    <x v="54"/>
    <x v="23"/>
    <m/>
  </r>
  <r>
    <x v="54"/>
    <x v="24"/>
    <m/>
  </r>
  <r>
    <x v="54"/>
    <x v="13"/>
    <m/>
  </r>
  <r>
    <x v="54"/>
    <x v="25"/>
    <n v="1"/>
  </r>
  <r>
    <x v="54"/>
    <x v="26"/>
    <m/>
  </r>
  <r>
    <x v="54"/>
    <x v="27"/>
    <m/>
  </r>
  <r>
    <x v="54"/>
    <x v="28"/>
    <m/>
  </r>
  <r>
    <x v="54"/>
    <x v="29"/>
    <m/>
  </r>
  <r>
    <x v="54"/>
    <x v="30"/>
    <m/>
  </r>
  <r>
    <x v="54"/>
    <x v="7"/>
    <n v="0"/>
  </r>
  <r>
    <x v="54"/>
    <x v="7"/>
    <n v="1"/>
  </r>
  <r>
    <x v="97"/>
    <x v="0"/>
    <s v="Portsmouth"/>
  </r>
  <r>
    <x v="97"/>
    <x v="1"/>
    <m/>
  </r>
  <r>
    <x v="97"/>
    <x v="15"/>
    <s v="nm"/>
  </r>
  <r>
    <x v="97"/>
    <x v="3"/>
    <s v="A"/>
  </r>
  <r>
    <x v="97"/>
    <x v="4"/>
    <n v="17"/>
  </r>
  <r>
    <x v="97"/>
    <x v="5"/>
    <s v="A22"/>
  </r>
  <r>
    <x v="97"/>
    <x v="6"/>
    <s v="0-7-0"/>
  </r>
  <r>
    <x v="97"/>
    <x v="7"/>
    <s v="7"/>
  </r>
  <r>
    <x v="97"/>
    <x v="8"/>
    <n v="0.1981"/>
  </r>
  <r>
    <x v="97"/>
    <x v="16"/>
    <m/>
  </r>
  <r>
    <x v="97"/>
    <x v="17"/>
    <m/>
  </r>
  <r>
    <x v="97"/>
    <x v="18"/>
    <m/>
  </r>
  <r>
    <x v="97"/>
    <x v="19"/>
    <m/>
  </r>
  <r>
    <x v="97"/>
    <x v="20"/>
    <m/>
  </r>
  <r>
    <x v="97"/>
    <x v="21"/>
    <m/>
  </r>
  <r>
    <x v="97"/>
    <x v="10"/>
    <n v="1"/>
  </r>
  <r>
    <x v="97"/>
    <x v="22"/>
    <m/>
  </r>
  <r>
    <x v="97"/>
    <x v="23"/>
    <m/>
  </r>
  <r>
    <x v="97"/>
    <x v="24"/>
    <m/>
  </r>
  <r>
    <x v="97"/>
    <x v="13"/>
    <m/>
  </r>
  <r>
    <x v="97"/>
    <x v="25"/>
    <m/>
  </r>
  <r>
    <x v="97"/>
    <x v="26"/>
    <m/>
  </r>
  <r>
    <x v="97"/>
    <x v="27"/>
    <m/>
  </r>
  <r>
    <x v="97"/>
    <x v="28"/>
    <m/>
  </r>
  <r>
    <x v="97"/>
    <x v="29"/>
    <m/>
  </r>
  <r>
    <x v="97"/>
    <x v="30"/>
    <m/>
  </r>
  <r>
    <x v="97"/>
    <x v="7"/>
    <n v="0"/>
  </r>
  <r>
    <x v="97"/>
    <x v="7"/>
    <n v="1"/>
  </r>
  <r>
    <x v="4"/>
    <x v="0"/>
    <s v="Portsmouth"/>
  </r>
  <r>
    <x v="4"/>
    <x v="1"/>
    <m/>
  </r>
  <r>
    <x v="4"/>
    <x v="15"/>
    <s v="m"/>
  </r>
  <r>
    <x v="4"/>
    <x v="3"/>
    <s v="B"/>
  </r>
  <r>
    <x v="4"/>
    <x v="4"/>
    <n v="17"/>
  </r>
  <r>
    <x v="4"/>
    <x v="5"/>
    <s v="B40"/>
  </r>
  <r>
    <x v="4"/>
    <x v="6"/>
    <s v="0-1-0"/>
  </r>
  <r>
    <x v="4"/>
    <x v="7"/>
    <s v="1"/>
  </r>
  <r>
    <x v="4"/>
    <x v="8"/>
    <n v="2.8299999999999999E-2"/>
  </r>
  <r>
    <x v="4"/>
    <x v="16"/>
    <m/>
  </r>
  <r>
    <x v="4"/>
    <x v="17"/>
    <m/>
  </r>
  <r>
    <x v="4"/>
    <x v="18"/>
    <m/>
  </r>
  <r>
    <x v="4"/>
    <x v="19"/>
    <m/>
  </r>
  <r>
    <x v="4"/>
    <x v="20"/>
    <m/>
  </r>
  <r>
    <x v="4"/>
    <x v="21"/>
    <m/>
  </r>
  <r>
    <x v="4"/>
    <x v="10"/>
    <m/>
  </r>
  <r>
    <x v="4"/>
    <x v="22"/>
    <m/>
  </r>
  <r>
    <x v="4"/>
    <x v="23"/>
    <m/>
  </r>
  <r>
    <x v="4"/>
    <x v="24"/>
    <m/>
  </r>
  <r>
    <x v="4"/>
    <x v="13"/>
    <m/>
  </r>
  <r>
    <x v="4"/>
    <x v="25"/>
    <m/>
  </r>
  <r>
    <x v="4"/>
    <x v="26"/>
    <m/>
  </r>
  <r>
    <x v="4"/>
    <x v="27"/>
    <m/>
  </r>
  <r>
    <x v="4"/>
    <x v="28"/>
    <m/>
  </r>
  <r>
    <x v="4"/>
    <x v="29"/>
    <m/>
  </r>
  <r>
    <x v="4"/>
    <x v="30"/>
    <m/>
  </r>
  <r>
    <x v="4"/>
    <x v="7"/>
    <n v="1"/>
  </r>
  <r>
    <x v="4"/>
    <x v="7"/>
    <n v="1"/>
  </r>
  <r>
    <x v="98"/>
    <x v="0"/>
    <s v="Portsmouth"/>
  </r>
  <r>
    <x v="98"/>
    <x v="1"/>
    <m/>
  </r>
  <r>
    <x v="98"/>
    <x v="15"/>
    <s v="nm"/>
  </r>
  <r>
    <x v="98"/>
    <x v="3"/>
    <s v="A"/>
  </r>
  <r>
    <x v="98"/>
    <x v="4"/>
    <n v="18"/>
  </r>
  <r>
    <x v="98"/>
    <x v="5"/>
    <s v="A23"/>
  </r>
  <r>
    <x v="98"/>
    <x v="6"/>
    <s v="0-1-0"/>
  </r>
  <r>
    <x v="98"/>
    <x v="7"/>
    <s v="1"/>
  </r>
  <r>
    <x v="98"/>
    <x v="8"/>
    <n v="2.8299999999999999E-2"/>
  </r>
  <r>
    <x v="98"/>
    <x v="16"/>
    <m/>
  </r>
  <r>
    <x v="98"/>
    <x v="17"/>
    <m/>
  </r>
  <r>
    <x v="98"/>
    <x v="18"/>
    <m/>
  </r>
  <r>
    <x v="98"/>
    <x v="19"/>
    <m/>
  </r>
  <r>
    <x v="98"/>
    <x v="20"/>
    <m/>
  </r>
  <r>
    <x v="98"/>
    <x v="21"/>
    <m/>
  </r>
  <r>
    <x v="98"/>
    <x v="10"/>
    <m/>
  </r>
  <r>
    <x v="98"/>
    <x v="22"/>
    <m/>
  </r>
  <r>
    <x v="98"/>
    <x v="23"/>
    <m/>
  </r>
  <r>
    <x v="98"/>
    <x v="24"/>
    <m/>
  </r>
  <r>
    <x v="98"/>
    <x v="13"/>
    <m/>
  </r>
  <r>
    <x v="98"/>
    <x v="25"/>
    <m/>
  </r>
  <r>
    <x v="98"/>
    <x v="26"/>
    <m/>
  </r>
  <r>
    <x v="98"/>
    <x v="27"/>
    <m/>
  </r>
  <r>
    <x v="98"/>
    <x v="28"/>
    <m/>
  </r>
  <r>
    <x v="98"/>
    <x v="29"/>
    <m/>
  </r>
  <r>
    <x v="98"/>
    <x v="30"/>
    <m/>
  </r>
  <r>
    <x v="98"/>
    <x v="7"/>
    <n v="1"/>
  </r>
  <r>
    <x v="98"/>
    <x v="7"/>
    <n v="1"/>
  </r>
  <r>
    <x v="72"/>
    <x v="0"/>
    <s v="Bournemouth"/>
  </r>
  <r>
    <x v="72"/>
    <x v="1"/>
    <m/>
  </r>
  <r>
    <x v="72"/>
    <x v="15"/>
    <s v="m"/>
  </r>
  <r>
    <x v="72"/>
    <x v="3"/>
    <s v="B"/>
  </r>
  <r>
    <x v="72"/>
    <x v="4"/>
    <n v="18"/>
  </r>
  <r>
    <x v="72"/>
    <x v="5"/>
    <s v="B44"/>
  </r>
  <r>
    <x v="72"/>
    <x v="6"/>
    <s v="0-1-0"/>
  </r>
  <r>
    <x v="72"/>
    <x v="7"/>
    <s v="1"/>
  </r>
  <r>
    <x v="72"/>
    <x v="8"/>
    <n v="2.8299999999999999E-2"/>
  </r>
  <r>
    <x v="72"/>
    <x v="16"/>
    <m/>
  </r>
  <r>
    <x v="72"/>
    <x v="17"/>
    <m/>
  </r>
  <r>
    <x v="72"/>
    <x v="18"/>
    <m/>
  </r>
  <r>
    <x v="72"/>
    <x v="19"/>
    <m/>
  </r>
  <r>
    <x v="72"/>
    <x v="20"/>
    <m/>
  </r>
  <r>
    <x v="72"/>
    <x v="21"/>
    <m/>
  </r>
  <r>
    <x v="72"/>
    <x v="10"/>
    <m/>
  </r>
  <r>
    <x v="72"/>
    <x v="22"/>
    <m/>
  </r>
  <r>
    <x v="72"/>
    <x v="23"/>
    <m/>
  </r>
  <r>
    <x v="72"/>
    <x v="24"/>
    <m/>
  </r>
  <r>
    <x v="72"/>
    <x v="13"/>
    <m/>
  </r>
  <r>
    <x v="72"/>
    <x v="25"/>
    <m/>
  </r>
  <r>
    <x v="72"/>
    <x v="26"/>
    <m/>
  </r>
  <r>
    <x v="72"/>
    <x v="27"/>
    <m/>
  </r>
  <r>
    <x v="72"/>
    <x v="28"/>
    <m/>
  </r>
  <r>
    <x v="72"/>
    <x v="29"/>
    <m/>
  </r>
  <r>
    <x v="72"/>
    <x v="30"/>
    <m/>
  </r>
  <r>
    <x v="72"/>
    <x v="7"/>
    <n v="1"/>
  </r>
  <r>
    <x v="72"/>
    <x v="7"/>
    <n v="1"/>
  </r>
  <r>
    <x v="87"/>
    <x v="0"/>
    <s v="Southampton"/>
  </r>
  <r>
    <x v="87"/>
    <x v="1"/>
    <m/>
  </r>
  <r>
    <x v="87"/>
    <x v="15"/>
    <s v="m"/>
  </r>
  <r>
    <x v="87"/>
    <x v="3"/>
    <s v="A"/>
  </r>
  <r>
    <x v="87"/>
    <x v="4"/>
    <n v="23"/>
  </r>
  <r>
    <x v="87"/>
    <x v="5"/>
    <s v="A02"/>
  </r>
  <r>
    <x v="87"/>
    <x v="6"/>
    <s v="0"/>
  </r>
  <r>
    <x v="87"/>
    <x v="7"/>
    <s v="0"/>
  </r>
  <r>
    <x v="87"/>
    <x v="8"/>
    <n v="0"/>
  </r>
  <r>
    <x v="87"/>
    <x v="16"/>
    <m/>
  </r>
  <r>
    <x v="87"/>
    <x v="17"/>
    <m/>
  </r>
  <r>
    <x v="87"/>
    <x v="18"/>
    <m/>
  </r>
  <r>
    <x v="87"/>
    <x v="19"/>
    <m/>
  </r>
  <r>
    <x v="87"/>
    <x v="20"/>
    <m/>
  </r>
  <r>
    <x v="87"/>
    <x v="21"/>
    <m/>
  </r>
  <r>
    <x v="87"/>
    <x v="10"/>
    <m/>
  </r>
  <r>
    <x v="87"/>
    <x v="22"/>
    <m/>
  </r>
  <r>
    <x v="87"/>
    <x v="23"/>
    <m/>
  </r>
  <r>
    <x v="87"/>
    <x v="24"/>
    <m/>
  </r>
  <r>
    <x v="87"/>
    <x v="13"/>
    <m/>
  </r>
  <r>
    <x v="87"/>
    <x v="25"/>
    <m/>
  </r>
  <r>
    <x v="87"/>
    <x v="26"/>
    <m/>
  </r>
  <r>
    <x v="87"/>
    <x v="27"/>
    <m/>
  </r>
  <r>
    <x v="87"/>
    <x v="28"/>
    <m/>
  </r>
  <r>
    <x v="87"/>
    <x v="29"/>
    <m/>
  </r>
  <r>
    <x v="87"/>
    <x v="30"/>
    <m/>
  </r>
  <r>
    <x v="87"/>
    <x v="7"/>
    <n v="0"/>
  </r>
  <r>
    <x v="87"/>
    <x v="7"/>
    <n v="0"/>
  </r>
  <r>
    <x v="67"/>
    <x v="0"/>
    <m/>
  </r>
  <r>
    <x v="67"/>
    <x v="1"/>
    <m/>
  </r>
  <r>
    <x v="67"/>
    <x v="15"/>
    <s v="nm"/>
  </r>
  <r>
    <x v="67"/>
    <x v="3"/>
    <s v="A"/>
  </r>
  <r>
    <x v="67"/>
    <x v="4"/>
    <n v="23"/>
  </r>
  <r>
    <x v="67"/>
    <x v="5"/>
    <s v="A03"/>
  </r>
  <r>
    <x v="67"/>
    <x v="6"/>
    <s v="0"/>
  </r>
  <r>
    <x v="67"/>
    <x v="7"/>
    <s v="0"/>
  </r>
  <r>
    <x v="67"/>
    <x v="8"/>
    <n v="0"/>
  </r>
  <r>
    <x v="67"/>
    <x v="16"/>
    <m/>
  </r>
  <r>
    <x v="67"/>
    <x v="17"/>
    <m/>
  </r>
  <r>
    <x v="67"/>
    <x v="18"/>
    <m/>
  </r>
  <r>
    <x v="67"/>
    <x v="19"/>
    <m/>
  </r>
  <r>
    <x v="67"/>
    <x v="20"/>
    <m/>
  </r>
  <r>
    <x v="67"/>
    <x v="21"/>
    <m/>
  </r>
  <r>
    <x v="67"/>
    <x v="10"/>
    <m/>
  </r>
  <r>
    <x v="67"/>
    <x v="22"/>
    <m/>
  </r>
  <r>
    <x v="67"/>
    <x v="23"/>
    <m/>
  </r>
  <r>
    <x v="67"/>
    <x v="24"/>
    <m/>
  </r>
  <r>
    <x v="67"/>
    <x v="13"/>
    <m/>
  </r>
  <r>
    <x v="67"/>
    <x v="25"/>
    <m/>
  </r>
  <r>
    <x v="67"/>
    <x v="26"/>
    <m/>
  </r>
  <r>
    <x v="67"/>
    <x v="27"/>
    <m/>
  </r>
  <r>
    <x v="67"/>
    <x v="28"/>
    <m/>
  </r>
  <r>
    <x v="67"/>
    <x v="29"/>
    <m/>
  </r>
  <r>
    <x v="67"/>
    <x v="30"/>
    <m/>
  </r>
  <r>
    <x v="67"/>
    <x v="7"/>
    <n v="0"/>
  </r>
  <r>
    <x v="67"/>
    <x v="7"/>
    <n v="0"/>
  </r>
  <r>
    <x v="20"/>
    <x v="0"/>
    <s v="Portsmouth"/>
  </r>
  <r>
    <x v="20"/>
    <x v="1"/>
    <m/>
  </r>
  <r>
    <x v="20"/>
    <x v="15"/>
    <s v="m"/>
  </r>
  <r>
    <x v="20"/>
    <x v="3"/>
    <s v="A"/>
  </r>
  <r>
    <x v="20"/>
    <x v="4"/>
    <n v="23"/>
  </r>
  <r>
    <x v="20"/>
    <x v="5"/>
    <s v="A11"/>
  </r>
  <r>
    <x v="20"/>
    <x v="6"/>
    <s v="0"/>
  </r>
  <r>
    <x v="20"/>
    <x v="7"/>
    <s v="0"/>
  </r>
  <r>
    <x v="20"/>
    <x v="8"/>
    <n v="0"/>
  </r>
  <r>
    <x v="20"/>
    <x v="16"/>
    <m/>
  </r>
  <r>
    <x v="20"/>
    <x v="17"/>
    <m/>
  </r>
  <r>
    <x v="20"/>
    <x v="18"/>
    <m/>
  </r>
  <r>
    <x v="20"/>
    <x v="19"/>
    <m/>
  </r>
  <r>
    <x v="20"/>
    <x v="20"/>
    <m/>
  </r>
  <r>
    <x v="20"/>
    <x v="21"/>
    <m/>
  </r>
  <r>
    <x v="20"/>
    <x v="10"/>
    <m/>
  </r>
  <r>
    <x v="20"/>
    <x v="22"/>
    <m/>
  </r>
  <r>
    <x v="20"/>
    <x v="23"/>
    <m/>
  </r>
  <r>
    <x v="20"/>
    <x v="24"/>
    <m/>
  </r>
  <r>
    <x v="20"/>
    <x v="13"/>
    <m/>
  </r>
  <r>
    <x v="20"/>
    <x v="25"/>
    <m/>
  </r>
  <r>
    <x v="20"/>
    <x v="26"/>
    <m/>
  </r>
  <r>
    <x v="20"/>
    <x v="27"/>
    <m/>
  </r>
  <r>
    <x v="20"/>
    <x v="28"/>
    <m/>
  </r>
  <r>
    <x v="20"/>
    <x v="29"/>
    <m/>
  </r>
  <r>
    <x v="20"/>
    <x v="30"/>
    <m/>
  </r>
  <r>
    <x v="20"/>
    <x v="7"/>
    <n v="0"/>
  </r>
  <r>
    <x v="20"/>
    <x v="7"/>
    <n v="0"/>
  </r>
  <r>
    <x v="38"/>
    <x v="0"/>
    <s v="Portsmouth"/>
  </r>
  <r>
    <x v="38"/>
    <x v="1"/>
    <m/>
  </r>
  <r>
    <x v="38"/>
    <x v="15"/>
    <s v="M"/>
  </r>
  <r>
    <x v="38"/>
    <x v="3"/>
    <s v="A"/>
  </r>
  <r>
    <x v="38"/>
    <x v="4"/>
    <n v="23"/>
  </r>
  <r>
    <x v="38"/>
    <x v="5"/>
    <s v="A24"/>
  </r>
  <r>
    <x v="38"/>
    <x v="6"/>
    <s v="0"/>
  </r>
  <r>
    <x v="38"/>
    <x v="7"/>
    <s v="0"/>
  </r>
  <r>
    <x v="38"/>
    <x v="8"/>
    <n v="0"/>
  </r>
  <r>
    <x v="38"/>
    <x v="16"/>
    <m/>
  </r>
  <r>
    <x v="38"/>
    <x v="17"/>
    <m/>
  </r>
  <r>
    <x v="38"/>
    <x v="18"/>
    <m/>
  </r>
  <r>
    <x v="38"/>
    <x v="19"/>
    <m/>
  </r>
  <r>
    <x v="38"/>
    <x v="20"/>
    <m/>
  </r>
  <r>
    <x v="38"/>
    <x v="21"/>
    <m/>
  </r>
  <r>
    <x v="38"/>
    <x v="10"/>
    <m/>
  </r>
  <r>
    <x v="38"/>
    <x v="22"/>
    <m/>
  </r>
  <r>
    <x v="38"/>
    <x v="23"/>
    <m/>
  </r>
  <r>
    <x v="38"/>
    <x v="24"/>
    <m/>
  </r>
  <r>
    <x v="38"/>
    <x v="13"/>
    <m/>
  </r>
  <r>
    <x v="38"/>
    <x v="25"/>
    <m/>
  </r>
  <r>
    <x v="38"/>
    <x v="26"/>
    <m/>
  </r>
  <r>
    <x v="38"/>
    <x v="27"/>
    <m/>
  </r>
  <r>
    <x v="38"/>
    <x v="28"/>
    <m/>
  </r>
  <r>
    <x v="38"/>
    <x v="29"/>
    <m/>
  </r>
  <r>
    <x v="38"/>
    <x v="30"/>
    <m/>
  </r>
  <r>
    <x v="38"/>
    <x v="7"/>
    <n v="0"/>
  </r>
  <r>
    <x v="38"/>
    <x v="7"/>
    <n v="0"/>
  </r>
  <r>
    <x v="99"/>
    <x v="0"/>
    <m/>
  </r>
  <r>
    <x v="99"/>
    <x v="1"/>
    <m/>
  </r>
  <r>
    <x v="99"/>
    <x v="15"/>
    <s v="m"/>
  </r>
  <r>
    <x v="99"/>
    <x v="3"/>
    <s v="B"/>
  </r>
  <r>
    <x v="99"/>
    <x v="4"/>
    <n v="23"/>
  </r>
  <r>
    <x v="99"/>
    <x v="5"/>
    <s v="B36"/>
  </r>
  <r>
    <x v="99"/>
    <x v="6"/>
    <s v="0"/>
  </r>
  <r>
    <x v="99"/>
    <x v="7"/>
    <s v="0"/>
  </r>
  <r>
    <x v="99"/>
    <x v="8"/>
    <n v="0"/>
  </r>
  <r>
    <x v="99"/>
    <x v="16"/>
    <m/>
  </r>
  <r>
    <x v="99"/>
    <x v="17"/>
    <m/>
  </r>
  <r>
    <x v="99"/>
    <x v="18"/>
    <m/>
  </r>
  <r>
    <x v="99"/>
    <x v="19"/>
    <m/>
  </r>
  <r>
    <x v="99"/>
    <x v="20"/>
    <m/>
  </r>
  <r>
    <x v="99"/>
    <x v="21"/>
    <m/>
  </r>
  <r>
    <x v="99"/>
    <x v="10"/>
    <m/>
  </r>
  <r>
    <x v="99"/>
    <x v="22"/>
    <m/>
  </r>
  <r>
    <x v="99"/>
    <x v="23"/>
    <m/>
  </r>
  <r>
    <x v="99"/>
    <x v="24"/>
    <m/>
  </r>
  <r>
    <x v="99"/>
    <x v="13"/>
    <m/>
  </r>
  <r>
    <x v="99"/>
    <x v="25"/>
    <m/>
  </r>
  <r>
    <x v="99"/>
    <x v="26"/>
    <m/>
  </r>
  <r>
    <x v="99"/>
    <x v="27"/>
    <m/>
  </r>
  <r>
    <x v="99"/>
    <x v="28"/>
    <m/>
  </r>
  <r>
    <x v="99"/>
    <x v="29"/>
    <m/>
  </r>
  <r>
    <x v="99"/>
    <x v="30"/>
    <m/>
  </r>
  <r>
    <x v="99"/>
    <x v="7"/>
    <n v="0"/>
  </r>
  <r>
    <x v="99"/>
    <x v="7"/>
    <n v="0"/>
  </r>
  <r>
    <x v="100"/>
    <x v="0"/>
    <m/>
  </r>
  <r>
    <x v="100"/>
    <x v="1"/>
    <m/>
  </r>
  <r>
    <x v="100"/>
    <x v="15"/>
    <s v="nm"/>
  </r>
  <r>
    <x v="100"/>
    <x v="3"/>
    <s v="B"/>
  </r>
  <r>
    <x v="100"/>
    <x v="4"/>
    <n v="23"/>
  </r>
  <r>
    <x v="100"/>
    <x v="5"/>
    <s v="B41"/>
  </r>
  <r>
    <x v="100"/>
    <x v="6"/>
    <s v="0"/>
  </r>
  <r>
    <x v="100"/>
    <x v="7"/>
    <s v="0"/>
  </r>
  <r>
    <x v="100"/>
    <x v="8"/>
    <n v="0"/>
  </r>
  <r>
    <x v="100"/>
    <x v="16"/>
    <m/>
  </r>
  <r>
    <x v="100"/>
    <x v="17"/>
    <m/>
  </r>
  <r>
    <x v="100"/>
    <x v="18"/>
    <m/>
  </r>
  <r>
    <x v="100"/>
    <x v="19"/>
    <m/>
  </r>
  <r>
    <x v="100"/>
    <x v="20"/>
    <m/>
  </r>
  <r>
    <x v="100"/>
    <x v="21"/>
    <m/>
  </r>
  <r>
    <x v="100"/>
    <x v="10"/>
    <m/>
  </r>
  <r>
    <x v="100"/>
    <x v="22"/>
    <m/>
  </r>
  <r>
    <x v="100"/>
    <x v="23"/>
    <m/>
  </r>
  <r>
    <x v="100"/>
    <x v="24"/>
    <m/>
  </r>
  <r>
    <x v="100"/>
    <x v="13"/>
    <m/>
  </r>
  <r>
    <x v="100"/>
    <x v="25"/>
    <m/>
  </r>
  <r>
    <x v="100"/>
    <x v="26"/>
    <m/>
  </r>
  <r>
    <x v="100"/>
    <x v="27"/>
    <m/>
  </r>
  <r>
    <x v="100"/>
    <x v="28"/>
    <m/>
  </r>
  <r>
    <x v="100"/>
    <x v="29"/>
    <m/>
  </r>
  <r>
    <x v="100"/>
    <x v="30"/>
    <m/>
  </r>
  <r>
    <x v="100"/>
    <x v="7"/>
    <n v="0"/>
  </r>
  <r>
    <x v="100"/>
    <x v="7"/>
    <n v="0"/>
  </r>
  <r>
    <x v="9"/>
    <x v="0"/>
    <s v="Portsmouth"/>
  </r>
  <r>
    <x v="9"/>
    <x v="1"/>
    <m/>
  </r>
  <r>
    <x v="9"/>
    <x v="15"/>
    <s v="m"/>
  </r>
  <r>
    <x v="9"/>
    <x v="3"/>
    <s v="B"/>
  </r>
  <r>
    <x v="9"/>
    <x v="4"/>
    <n v="23"/>
  </r>
  <r>
    <x v="9"/>
    <x v="5"/>
    <s v="B48"/>
  </r>
  <r>
    <x v="9"/>
    <x v="6"/>
    <s v="0"/>
  </r>
  <r>
    <x v="9"/>
    <x v="7"/>
    <s v="0"/>
  </r>
  <r>
    <x v="9"/>
    <x v="8"/>
    <n v="0"/>
  </r>
  <r>
    <x v="9"/>
    <x v="16"/>
    <m/>
  </r>
  <r>
    <x v="9"/>
    <x v="17"/>
    <m/>
  </r>
  <r>
    <x v="9"/>
    <x v="18"/>
    <m/>
  </r>
  <r>
    <x v="9"/>
    <x v="19"/>
    <m/>
  </r>
  <r>
    <x v="9"/>
    <x v="20"/>
    <m/>
  </r>
  <r>
    <x v="9"/>
    <x v="21"/>
    <m/>
  </r>
  <r>
    <x v="9"/>
    <x v="10"/>
    <m/>
  </r>
  <r>
    <x v="9"/>
    <x v="22"/>
    <m/>
  </r>
  <r>
    <x v="9"/>
    <x v="23"/>
    <m/>
  </r>
  <r>
    <x v="9"/>
    <x v="24"/>
    <m/>
  </r>
  <r>
    <x v="9"/>
    <x v="13"/>
    <m/>
  </r>
  <r>
    <x v="9"/>
    <x v="25"/>
    <m/>
  </r>
  <r>
    <x v="9"/>
    <x v="26"/>
    <m/>
  </r>
  <r>
    <x v="9"/>
    <x v="27"/>
    <m/>
  </r>
  <r>
    <x v="9"/>
    <x v="28"/>
    <m/>
  </r>
  <r>
    <x v="9"/>
    <x v="29"/>
    <m/>
  </r>
  <r>
    <x v="9"/>
    <x v="30"/>
    <m/>
  </r>
  <r>
    <x v="9"/>
    <x v="7"/>
    <n v="0"/>
  </r>
  <r>
    <x v="9"/>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s v=""/>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s v=""/>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s v=""/>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s v=""/>
  </r>
  <r>
    <x v="101"/>
    <x v="3"/>
    <m/>
  </r>
  <r>
    <x v="101"/>
    <x v="4"/>
    <m/>
  </r>
  <r>
    <x v="101"/>
    <x v="5"/>
    <m/>
  </r>
  <r>
    <x v="101"/>
    <x v="6"/>
    <m/>
  </r>
  <r>
    <x v="101"/>
    <x v="7"/>
    <m/>
  </r>
  <r>
    <x v="101"/>
    <x v="8"/>
    <n v="0"/>
  </r>
  <r>
    <x v="101"/>
    <x v="16"/>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0"/>
    <x v="0"/>
    <s v="Bristol"/>
  </r>
  <r>
    <x v="0"/>
    <x v="1"/>
    <m/>
  </r>
  <r>
    <x v="0"/>
    <x v="15"/>
    <s v="m"/>
  </r>
  <r>
    <x v="0"/>
    <x v="3"/>
    <s v="A"/>
  </r>
  <r>
    <x v="0"/>
    <x v="4"/>
    <n v="1"/>
  </r>
  <r>
    <x v="0"/>
    <x v="5"/>
    <s v="A02"/>
  </r>
  <r>
    <x v="0"/>
    <x v="6"/>
    <s v="24-8-0"/>
  </r>
  <r>
    <x v="0"/>
    <x v="7"/>
    <s v="392"/>
  </r>
  <r>
    <x v="0"/>
    <x v="8"/>
    <n v="11.0936"/>
  </r>
  <r>
    <x v="0"/>
    <x v="31"/>
    <m/>
  </r>
  <r>
    <x v="0"/>
    <x v="17"/>
    <m/>
  </r>
  <r>
    <x v="0"/>
    <x v="18"/>
    <n v="2"/>
  </r>
  <r>
    <x v="0"/>
    <x v="19"/>
    <m/>
  </r>
  <r>
    <x v="0"/>
    <x v="20"/>
    <m/>
  </r>
  <r>
    <x v="0"/>
    <x v="21"/>
    <m/>
  </r>
  <r>
    <x v="0"/>
    <x v="10"/>
    <m/>
  </r>
  <r>
    <x v="0"/>
    <x v="22"/>
    <m/>
  </r>
  <r>
    <x v="0"/>
    <x v="23"/>
    <m/>
  </r>
  <r>
    <x v="0"/>
    <x v="24"/>
    <m/>
  </r>
  <r>
    <x v="0"/>
    <x v="13"/>
    <m/>
  </r>
  <r>
    <x v="0"/>
    <x v="25"/>
    <m/>
  </r>
  <r>
    <x v="0"/>
    <x v="26"/>
    <m/>
  </r>
  <r>
    <x v="0"/>
    <x v="27"/>
    <m/>
  </r>
  <r>
    <x v="0"/>
    <x v="28"/>
    <m/>
  </r>
  <r>
    <x v="0"/>
    <x v="29"/>
    <m/>
  </r>
  <r>
    <x v="0"/>
    <x v="30"/>
    <m/>
  </r>
  <r>
    <x v="0"/>
    <x v="7"/>
    <n v="0"/>
  </r>
  <r>
    <x v="0"/>
    <x v="7"/>
    <n v="2"/>
  </r>
  <r>
    <x v="61"/>
    <x v="0"/>
    <s v="Portsmouth"/>
  </r>
  <r>
    <x v="61"/>
    <x v="1"/>
    <m/>
  </r>
  <r>
    <x v="61"/>
    <x v="15"/>
    <s v="m"/>
  </r>
  <r>
    <x v="61"/>
    <x v="3"/>
    <s v="C"/>
  </r>
  <r>
    <x v="61"/>
    <x v="4"/>
    <n v="1"/>
  </r>
  <r>
    <x v="61"/>
    <x v="5"/>
    <s v="C50"/>
  </r>
  <r>
    <x v="61"/>
    <x v="6"/>
    <s v="10-3-8"/>
  </r>
  <r>
    <x v="61"/>
    <x v="7"/>
    <s v="163.5"/>
  </r>
  <r>
    <x v="61"/>
    <x v="8"/>
    <n v="4.6270499999999997"/>
  </r>
  <r>
    <x v="61"/>
    <x v="31"/>
    <m/>
  </r>
  <r>
    <x v="61"/>
    <x v="17"/>
    <m/>
  </r>
  <r>
    <x v="61"/>
    <x v="18"/>
    <n v="1"/>
  </r>
  <r>
    <x v="61"/>
    <x v="19"/>
    <m/>
  </r>
  <r>
    <x v="61"/>
    <x v="20"/>
    <m/>
  </r>
  <r>
    <x v="61"/>
    <x v="21"/>
    <m/>
  </r>
  <r>
    <x v="61"/>
    <x v="10"/>
    <m/>
  </r>
  <r>
    <x v="61"/>
    <x v="22"/>
    <m/>
  </r>
  <r>
    <x v="61"/>
    <x v="23"/>
    <m/>
  </r>
  <r>
    <x v="61"/>
    <x v="24"/>
    <m/>
  </r>
  <r>
    <x v="61"/>
    <x v="13"/>
    <n v="5"/>
  </r>
  <r>
    <x v="61"/>
    <x v="25"/>
    <n v="2"/>
  </r>
  <r>
    <x v="61"/>
    <x v="26"/>
    <m/>
  </r>
  <r>
    <x v="61"/>
    <x v="27"/>
    <m/>
  </r>
  <r>
    <x v="61"/>
    <x v="28"/>
    <m/>
  </r>
  <r>
    <x v="61"/>
    <x v="29"/>
    <m/>
  </r>
  <r>
    <x v="61"/>
    <x v="30"/>
    <m/>
  </r>
  <r>
    <x v="61"/>
    <x v="7"/>
    <n v="1"/>
  </r>
  <r>
    <x v="61"/>
    <x v="7"/>
    <n v="9"/>
  </r>
  <r>
    <x v="25"/>
    <x v="0"/>
    <m/>
  </r>
  <r>
    <x v="25"/>
    <x v="1"/>
    <m/>
  </r>
  <r>
    <x v="25"/>
    <x v="15"/>
    <s v="m"/>
  </r>
  <r>
    <x v="25"/>
    <x v="3"/>
    <s v="B"/>
  </r>
  <r>
    <x v="25"/>
    <x v="4"/>
    <n v="1"/>
  </r>
  <r>
    <x v="25"/>
    <x v="5"/>
    <s v="B24"/>
  </r>
  <r>
    <x v="25"/>
    <x v="6"/>
    <s v="3-14-0"/>
  </r>
  <r>
    <x v="25"/>
    <x v="7"/>
    <s v="62"/>
  </r>
  <r>
    <x v="25"/>
    <x v="8"/>
    <n v="1.7545999999999999"/>
  </r>
  <r>
    <x v="25"/>
    <x v="31"/>
    <m/>
  </r>
  <r>
    <x v="25"/>
    <x v="17"/>
    <m/>
  </r>
  <r>
    <x v="25"/>
    <x v="18"/>
    <m/>
  </r>
  <r>
    <x v="25"/>
    <x v="19"/>
    <m/>
  </r>
  <r>
    <x v="25"/>
    <x v="20"/>
    <m/>
  </r>
  <r>
    <x v="25"/>
    <x v="21"/>
    <m/>
  </r>
  <r>
    <x v="25"/>
    <x v="10"/>
    <m/>
  </r>
  <r>
    <x v="25"/>
    <x v="22"/>
    <m/>
  </r>
  <r>
    <x v="25"/>
    <x v="23"/>
    <m/>
  </r>
  <r>
    <x v="25"/>
    <x v="24"/>
    <m/>
  </r>
  <r>
    <x v="25"/>
    <x v="13"/>
    <m/>
  </r>
  <r>
    <x v="25"/>
    <x v="25"/>
    <n v="2"/>
  </r>
  <r>
    <x v="25"/>
    <x v="26"/>
    <m/>
  </r>
  <r>
    <x v="25"/>
    <x v="27"/>
    <m/>
  </r>
  <r>
    <x v="25"/>
    <x v="28"/>
    <m/>
  </r>
  <r>
    <x v="25"/>
    <x v="29"/>
    <m/>
  </r>
  <r>
    <x v="25"/>
    <x v="30"/>
    <m/>
  </r>
  <r>
    <x v="25"/>
    <x v="7"/>
    <n v="0"/>
  </r>
  <r>
    <x v="25"/>
    <x v="7"/>
    <n v="2"/>
  </r>
  <r>
    <x v="86"/>
    <x v="0"/>
    <s v="Bournemouth"/>
  </r>
  <r>
    <x v="86"/>
    <x v="1"/>
    <m/>
  </r>
  <r>
    <x v="86"/>
    <x v="15"/>
    <s v="m"/>
  </r>
  <r>
    <x v="86"/>
    <x v="3"/>
    <s v="A"/>
  </r>
  <r>
    <x v="86"/>
    <x v="4"/>
    <n v="2"/>
  </r>
  <r>
    <x v="86"/>
    <x v="5"/>
    <s v="A15"/>
  </r>
  <r>
    <x v="86"/>
    <x v="6"/>
    <s v="14-0-0"/>
  </r>
  <r>
    <x v="86"/>
    <x v="7"/>
    <s v="223"/>
  </r>
  <r>
    <x v="86"/>
    <x v="8"/>
    <n v="6.3108999999999993"/>
  </r>
  <r>
    <x v="86"/>
    <x v="31"/>
    <m/>
  </r>
  <r>
    <x v="86"/>
    <x v="17"/>
    <m/>
  </r>
  <r>
    <x v="86"/>
    <x v="18"/>
    <n v="1"/>
  </r>
  <r>
    <x v="86"/>
    <x v="19"/>
    <m/>
  </r>
  <r>
    <x v="86"/>
    <x v="20"/>
    <m/>
  </r>
  <r>
    <x v="86"/>
    <x v="21"/>
    <m/>
  </r>
  <r>
    <x v="86"/>
    <x v="10"/>
    <n v="1"/>
  </r>
  <r>
    <x v="86"/>
    <x v="22"/>
    <m/>
  </r>
  <r>
    <x v="86"/>
    <x v="23"/>
    <m/>
  </r>
  <r>
    <x v="86"/>
    <x v="24"/>
    <m/>
  </r>
  <r>
    <x v="86"/>
    <x v="13"/>
    <m/>
  </r>
  <r>
    <x v="86"/>
    <x v="25"/>
    <n v="1"/>
  </r>
  <r>
    <x v="86"/>
    <x v="26"/>
    <m/>
  </r>
  <r>
    <x v="86"/>
    <x v="27"/>
    <m/>
  </r>
  <r>
    <x v="86"/>
    <x v="28"/>
    <m/>
  </r>
  <r>
    <x v="86"/>
    <x v="29"/>
    <m/>
  </r>
  <r>
    <x v="86"/>
    <x v="30"/>
    <m/>
  </r>
  <r>
    <x v="86"/>
    <x v="7"/>
    <n v="1"/>
  </r>
  <r>
    <x v="86"/>
    <x v="7"/>
    <n v="4"/>
  </r>
  <r>
    <x v="102"/>
    <x v="0"/>
    <s v="Portsmouth"/>
  </r>
  <r>
    <x v="102"/>
    <x v="1"/>
    <m/>
  </r>
  <r>
    <x v="102"/>
    <x v="15"/>
    <s v="nm"/>
  </r>
  <r>
    <x v="102"/>
    <x v="3"/>
    <s v="C"/>
  </r>
  <r>
    <x v="102"/>
    <x v="4"/>
    <n v="2"/>
  </r>
  <r>
    <x v="102"/>
    <x v="5"/>
    <s v="C47"/>
  </r>
  <r>
    <x v="102"/>
    <x v="6"/>
    <s v="9-2-0"/>
  </r>
  <r>
    <x v="102"/>
    <x v="7"/>
    <s v="146"/>
  </r>
  <r>
    <x v="102"/>
    <x v="8"/>
    <n v="4.1318000000000001"/>
  </r>
  <r>
    <x v="102"/>
    <x v="31"/>
    <m/>
  </r>
  <r>
    <x v="102"/>
    <x v="17"/>
    <m/>
  </r>
  <r>
    <x v="102"/>
    <x v="18"/>
    <n v="1"/>
  </r>
  <r>
    <x v="102"/>
    <x v="19"/>
    <m/>
  </r>
  <r>
    <x v="102"/>
    <x v="20"/>
    <m/>
  </r>
  <r>
    <x v="102"/>
    <x v="21"/>
    <m/>
  </r>
  <r>
    <x v="102"/>
    <x v="10"/>
    <m/>
  </r>
  <r>
    <x v="102"/>
    <x v="22"/>
    <m/>
  </r>
  <r>
    <x v="102"/>
    <x v="23"/>
    <m/>
  </r>
  <r>
    <x v="102"/>
    <x v="24"/>
    <m/>
  </r>
  <r>
    <x v="102"/>
    <x v="13"/>
    <m/>
  </r>
  <r>
    <x v="102"/>
    <x v="25"/>
    <m/>
  </r>
  <r>
    <x v="102"/>
    <x v="26"/>
    <m/>
  </r>
  <r>
    <x v="102"/>
    <x v="27"/>
    <m/>
  </r>
  <r>
    <x v="102"/>
    <x v="28"/>
    <m/>
  </r>
  <r>
    <x v="102"/>
    <x v="29"/>
    <m/>
  </r>
  <r>
    <x v="102"/>
    <x v="30"/>
    <m/>
  </r>
  <r>
    <x v="102"/>
    <x v="7"/>
    <n v="0"/>
  </r>
  <r>
    <x v="102"/>
    <x v="7"/>
    <n v="1"/>
  </r>
  <r>
    <x v="3"/>
    <x v="0"/>
    <s v="Southampton"/>
  </r>
  <r>
    <x v="3"/>
    <x v="1"/>
    <m/>
  </r>
  <r>
    <x v="3"/>
    <x v="15"/>
    <s v="m"/>
  </r>
  <r>
    <x v="3"/>
    <x v="3"/>
    <s v="B"/>
  </r>
  <r>
    <x v="3"/>
    <x v="4"/>
    <n v="2"/>
  </r>
  <r>
    <x v="3"/>
    <x v="5"/>
    <s v="B20"/>
  </r>
  <r>
    <x v="3"/>
    <x v="6"/>
    <s v="2-0-8"/>
  </r>
  <r>
    <x v="3"/>
    <x v="7"/>
    <s v="32.5"/>
  </r>
  <r>
    <x v="3"/>
    <x v="8"/>
    <n v="0.91974999999999996"/>
  </r>
  <r>
    <x v="3"/>
    <x v="31"/>
    <m/>
  </r>
  <r>
    <x v="3"/>
    <x v="17"/>
    <m/>
  </r>
  <r>
    <x v="3"/>
    <x v="18"/>
    <m/>
  </r>
  <r>
    <x v="3"/>
    <x v="19"/>
    <m/>
  </r>
  <r>
    <x v="3"/>
    <x v="20"/>
    <m/>
  </r>
  <r>
    <x v="3"/>
    <x v="21"/>
    <m/>
  </r>
  <r>
    <x v="3"/>
    <x v="10"/>
    <m/>
  </r>
  <r>
    <x v="3"/>
    <x v="22"/>
    <m/>
  </r>
  <r>
    <x v="3"/>
    <x v="23"/>
    <m/>
  </r>
  <r>
    <x v="3"/>
    <x v="24"/>
    <m/>
  </r>
  <r>
    <x v="3"/>
    <x v="13"/>
    <n v="2"/>
  </r>
  <r>
    <x v="3"/>
    <x v="25"/>
    <n v="1"/>
  </r>
  <r>
    <x v="3"/>
    <x v="26"/>
    <m/>
  </r>
  <r>
    <x v="3"/>
    <x v="27"/>
    <m/>
  </r>
  <r>
    <x v="3"/>
    <x v="28"/>
    <m/>
  </r>
  <r>
    <x v="3"/>
    <x v="29"/>
    <m/>
  </r>
  <r>
    <x v="3"/>
    <x v="30"/>
    <m/>
  </r>
  <r>
    <x v="3"/>
    <x v="7"/>
    <n v="0"/>
  </r>
  <r>
    <x v="3"/>
    <x v="7"/>
    <n v="3"/>
  </r>
  <r>
    <x v="72"/>
    <x v="0"/>
    <s v="Bournemouth"/>
  </r>
  <r>
    <x v="72"/>
    <x v="1"/>
    <m/>
  </r>
  <r>
    <x v="72"/>
    <x v="15"/>
    <s v="m"/>
  </r>
  <r>
    <x v="72"/>
    <x v="3"/>
    <s v="A"/>
  </r>
  <r>
    <x v="72"/>
    <x v="4"/>
    <n v="3"/>
  </r>
  <r>
    <x v="72"/>
    <x v="5"/>
    <s v="A01"/>
  </r>
  <r>
    <x v="72"/>
    <x v="6"/>
    <s v="10-15-0"/>
  </r>
  <r>
    <x v="72"/>
    <x v="7"/>
    <s v="175"/>
  </r>
  <r>
    <x v="72"/>
    <x v="8"/>
    <n v="4.9524999999999997"/>
  </r>
  <r>
    <x v="72"/>
    <x v="31"/>
    <m/>
  </r>
  <r>
    <x v="72"/>
    <x v="17"/>
    <m/>
  </r>
  <r>
    <x v="72"/>
    <x v="18"/>
    <n v="1"/>
  </r>
  <r>
    <x v="72"/>
    <x v="19"/>
    <m/>
  </r>
  <r>
    <x v="72"/>
    <x v="20"/>
    <m/>
  </r>
  <r>
    <x v="72"/>
    <x v="21"/>
    <m/>
  </r>
  <r>
    <x v="72"/>
    <x v="10"/>
    <m/>
  </r>
  <r>
    <x v="72"/>
    <x v="22"/>
    <m/>
  </r>
  <r>
    <x v="72"/>
    <x v="23"/>
    <m/>
  </r>
  <r>
    <x v="72"/>
    <x v="24"/>
    <m/>
  </r>
  <r>
    <x v="72"/>
    <x v="13"/>
    <m/>
  </r>
  <r>
    <x v="72"/>
    <x v="25"/>
    <n v="1"/>
  </r>
  <r>
    <x v="72"/>
    <x v="26"/>
    <m/>
  </r>
  <r>
    <x v="72"/>
    <x v="27"/>
    <m/>
  </r>
  <r>
    <x v="72"/>
    <x v="28"/>
    <m/>
  </r>
  <r>
    <x v="72"/>
    <x v="29"/>
    <m/>
  </r>
  <r>
    <x v="72"/>
    <x v="30"/>
    <m/>
  </r>
  <r>
    <x v="72"/>
    <x v="7"/>
    <n v="0"/>
  </r>
  <r>
    <x v="72"/>
    <x v="7"/>
    <n v="2"/>
  </r>
  <r>
    <x v="23"/>
    <x v="0"/>
    <s v="Worthing"/>
  </r>
  <r>
    <x v="23"/>
    <x v="1"/>
    <m/>
  </r>
  <r>
    <x v="23"/>
    <x v="15"/>
    <s v="m"/>
  </r>
  <r>
    <x v="23"/>
    <x v="3"/>
    <s v="C"/>
  </r>
  <r>
    <x v="23"/>
    <x v="4"/>
    <n v="3"/>
  </r>
  <r>
    <x v="23"/>
    <x v="5"/>
    <s v="C46"/>
  </r>
  <r>
    <x v="23"/>
    <x v="6"/>
    <s v="3-11-8"/>
  </r>
  <r>
    <x v="23"/>
    <x v="7"/>
    <s v="59.5"/>
  </r>
  <r>
    <x v="23"/>
    <x v="8"/>
    <n v="1.6838499999999998"/>
  </r>
  <r>
    <x v="23"/>
    <x v="31"/>
    <m/>
  </r>
  <r>
    <x v="23"/>
    <x v="17"/>
    <m/>
  </r>
  <r>
    <x v="23"/>
    <x v="18"/>
    <m/>
  </r>
  <r>
    <x v="23"/>
    <x v="19"/>
    <m/>
  </r>
  <r>
    <x v="23"/>
    <x v="20"/>
    <m/>
  </r>
  <r>
    <x v="23"/>
    <x v="21"/>
    <m/>
  </r>
  <r>
    <x v="23"/>
    <x v="10"/>
    <m/>
  </r>
  <r>
    <x v="23"/>
    <x v="22"/>
    <m/>
  </r>
  <r>
    <x v="23"/>
    <x v="23"/>
    <m/>
  </r>
  <r>
    <x v="23"/>
    <x v="24"/>
    <m/>
  </r>
  <r>
    <x v="23"/>
    <x v="13"/>
    <n v="4"/>
  </r>
  <r>
    <x v="23"/>
    <x v="25"/>
    <n v="1"/>
  </r>
  <r>
    <x v="23"/>
    <x v="26"/>
    <m/>
  </r>
  <r>
    <x v="23"/>
    <x v="27"/>
    <m/>
  </r>
  <r>
    <x v="23"/>
    <x v="28"/>
    <m/>
  </r>
  <r>
    <x v="23"/>
    <x v="29"/>
    <m/>
  </r>
  <r>
    <x v="23"/>
    <x v="30"/>
    <m/>
  </r>
  <r>
    <x v="23"/>
    <x v="7"/>
    <n v="0"/>
  </r>
  <r>
    <x v="23"/>
    <x v="7"/>
    <n v="5"/>
  </r>
  <r>
    <x v="8"/>
    <x v="0"/>
    <s v="Havant"/>
  </r>
  <r>
    <x v="8"/>
    <x v="1"/>
    <m/>
  </r>
  <r>
    <x v="8"/>
    <x v="15"/>
    <s v="m"/>
  </r>
  <r>
    <x v="8"/>
    <x v="3"/>
    <s v="B"/>
  </r>
  <r>
    <x v="8"/>
    <x v="4"/>
    <n v="3"/>
  </r>
  <r>
    <x v="8"/>
    <x v="5"/>
    <s v="B33"/>
  </r>
  <r>
    <x v="8"/>
    <x v="6"/>
    <s v="1-11-0"/>
  </r>
  <r>
    <x v="8"/>
    <x v="7"/>
    <s v="27"/>
  </r>
  <r>
    <x v="8"/>
    <x v="8"/>
    <n v="0.7641"/>
  </r>
  <r>
    <x v="8"/>
    <x v="31"/>
    <m/>
  </r>
  <r>
    <x v="8"/>
    <x v="17"/>
    <m/>
  </r>
  <r>
    <x v="8"/>
    <x v="18"/>
    <m/>
  </r>
  <r>
    <x v="8"/>
    <x v="19"/>
    <m/>
  </r>
  <r>
    <x v="8"/>
    <x v="20"/>
    <m/>
  </r>
  <r>
    <x v="8"/>
    <x v="21"/>
    <m/>
  </r>
  <r>
    <x v="8"/>
    <x v="10"/>
    <m/>
  </r>
  <r>
    <x v="8"/>
    <x v="22"/>
    <m/>
  </r>
  <r>
    <x v="8"/>
    <x v="23"/>
    <m/>
  </r>
  <r>
    <x v="8"/>
    <x v="24"/>
    <m/>
  </r>
  <r>
    <x v="8"/>
    <x v="13"/>
    <m/>
  </r>
  <r>
    <x v="8"/>
    <x v="25"/>
    <n v="1"/>
  </r>
  <r>
    <x v="8"/>
    <x v="26"/>
    <m/>
  </r>
  <r>
    <x v="8"/>
    <x v="27"/>
    <m/>
  </r>
  <r>
    <x v="8"/>
    <x v="28"/>
    <m/>
  </r>
  <r>
    <x v="8"/>
    <x v="29"/>
    <m/>
  </r>
  <r>
    <x v="8"/>
    <x v="30"/>
    <m/>
  </r>
  <r>
    <x v="8"/>
    <x v="7"/>
    <n v="0"/>
  </r>
  <r>
    <x v="8"/>
    <x v="7"/>
    <n v="1"/>
  </r>
  <r>
    <x v="21"/>
    <x v="0"/>
    <s v="Christchurch"/>
  </r>
  <r>
    <x v="21"/>
    <x v="1"/>
    <s v="Dorset"/>
  </r>
  <r>
    <x v="21"/>
    <x v="15"/>
    <s v="m"/>
  </r>
  <r>
    <x v="21"/>
    <x v="3"/>
    <s v="A"/>
  </r>
  <r>
    <x v="21"/>
    <x v="4"/>
    <n v="4"/>
  </r>
  <r>
    <x v="21"/>
    <x v="5"/>
    <s v="A08"/>
  </r>
  <r>
    <x v="21"/>
    <x v="6"/>
    <s v="7-0-0"/>
  </r>
  <r>
    <x v="21"/>
    <x v="7"/>
    <s v="112"/>
  </r>
  <r>
    <x v="21"/>
    <x v="8"/>
    <n v="3.1696"/>
  </r>
  <r>
    <x v="21"/>
    <x v="31"/>
    <n v="1"/>
  </r>
  <r>
    <x v="21"/>
    <x v="17"/>
    <m/>
  </r>
  <r>
    <x v="21"/>
    <x v="18"/>
    <m/>
  </r>
  <r>
    <x v="21"/>
    <x v="19"/>
    <m/>
  </r>
  <r>
    <x v="21"/>
    <x v="20"/>
    <m/>
  </r>
  <r>
    <x v="21"/>
    <x v="21"/>
    <m/>
  </r>
  <r>
    <x v="21"/>
    <x v="10"/>
    <m/>
  </r>
  <r>
    <x v="21"/>
    <x v="22"/>
    <m/>
  </r>
  <r>
    <x v="21"/>
    <x v="23"/>
    <m/>
  </r>
  <r>
    <x v="21"/>
    <x v="24"/>
    <m/>
  </r>
  <r>
    <x v="21"/>
    <x v="13"/>
    <m/>
  </r>
  <r>
    <x v="21"/>
    <x v="25"/>
    <m/>
  </r>
  <r>
    <x v="21"/>
    <x v="26"/>
    <m/>
  </r>
  <r>
    <x v="21"/>
    <x v="27"/>
    <m/>
  </r>
  <r>
    <x v="21"/>
    <x v="28"/>
    <m/>
  </r>
  <r>
    <x v="21"/>
    <x v="29"/>
    <m/>
  </r>
  <r>
    <x v="21"/>
    <x v="30"/>
    <m/>
  </r>
  <r>
    <x v="21"/>
    <x v="7"/>
    <n v="0"/>
  </r>
  <r>
    <x v="21"/>
    <x v="7"/>
    <n v="1"/>
  </r>
  <r>
    <x v="18"/>
    <x v="0"/>
    <s v="Southampton"/>
  </r>
  <r>
    <x v="18"/>
    <x v="1"/>
    <s v="Hampshire"/>
  </r>
  <r>
    <x v="18"/>
    <x v="15"/>
    <s v="m"/>
  </r>
  <r>
    <x v="18"/>
    <x v="3"/>
    <s v="C"/>
  </r>
  <r>
    <x v="18"/>
    <x v="4"/>
    <n v="4"/>
  </r>
  <r>
    <x v="18"/>
    <x v="5"/>
    <s v="C41"/>
  </r>
  <r>
    <x v="18"/>
    <x v="6"/>
    <s v="2-8-0"/>
  </r>
  <r>
    <x v="18"/>
    <x v="7"/>
    <s v="40"/>
  </r>
  <r>
    <x v="18"/>
    <x v="8"/>
    <n v="1.1319999999999999"/>
  </r>
  <r>
    <x v="18"/>
    <x v="31"/>
    <m/>
  </r>
  <r>
    <x v="18"/>
    <x v="17"/>
    <m/>
  </r>
  <r>
    <x v="18"/>
    <x v="18"/>
    <m/>
  </r>
  <r>
    <x v="18"/>
    <x v="19"/>
    <m/>
  </r>
  <r>
    <x v="18"/>
    <x v="20"/>
    <m/>
  </r>
  <r>
    <x v="18"/>
    <x v="21"/>
    <m/>
  </r>
  <r>
    <x v="18"/>
    <x v="10"/>
    <m/>
  </r>
  <r>
    <x v="18"/>
    <x v="22"/>
    <m/>
  </r>
  <r>
    <x v="18"/>
    <x v="23"/>
    <m/>
  </r>
  <r>
    <x v="18"/>
    <x v="24"/>
    <m/>
  </r>
  <r>
    <x v="18"/>
    <x v="13"/>
    <n v="2"/>
  </r>
  <r>
    <x v="18"/>
    <x v="25"/>
    <n v="1"/>
  </r>
  <r>
    <x v="18"/>
    <x v="26"/>
    <m/>
  </r>
  <r>
    <x v="18"/>
    <x v="27"/>
    <m/>
  </r>
  <r>
    <x v="18"/>
    <x v="28"/>
    <m/>
  </r>
  <r>
    <x v="18"/>
    <x v="29"/>
    <m/>
  </r>
  <r>
    <x v="18"/>
    <x v="30"/>
    <m/>
  </r>
  <r>
    <x v="18"/>
    <x v="7"/>
    <n v="0"/>
  </r>
  <r>
    <x v="18"/>
    <x v="7"/>
    <n v="3"/>
  </r>
  <r>
    <x v="16"/>
    <x v="0"/>
    <s v="IOW"/>
  </r>
  <r>
    <x v="16"/>
    <x v="1"/>
    <m/>
  </r>
  <r>
    <x v="16"/>
    <x v="15"/>
    <s v="m"/>
  </r>
  <r>
    <x v="16"/>
    <x v="3"/>
    <s v="B"/>
  </r>
  <r>
    <x v="16"/>
    <x v="4"/>
    <n v="4"/>
  </r>
  <r>
    <x v="16"/>
    <x v="5"/>
    <s v="B30"/>
  </r>
  <r>
    <x v="16"/>
    <x v="6"/>
    <s v="0-13-0"/>
  </r>
  <r>
    <x v="16"/>
    <x v="7"/>
    <s v="13"/>
  </r>
  <r>
    <x v="16"/>
    <x v="8"/>
    <n v="0.3679"/>
  </r>
  <r>
    <x v="16"/>
    <x v="31"/>
    <m/>
  </r>
  <r>
    <x v="16"/>
    <x v="17"/>
    <m/>
  </r>
  <r>
    <x v="16"/>
    <x v="18"/>
    <m/>
  </r>
  <r>
    <x v="16"/>
    <x v="19"/>
    <m/>
  </r>
  <r>
    <x v="16"/>
    <x v="20"/>
    <m/>
  </r>
  <r>
    <x v="16"/>
    <x v="21"/>
    <m/>
  </r>
  <r>
    <x v="16"/>
    <x v="10"/>
    <m/>
  </r>
  <r>
    <x v="16"/>
    <x v="22"/>
    <m/>
  </r>
  <r>
    <x v="16"/>
    <x v="23"/>
    <m/>
  </r>
  <r>
    <x v="16"/>
    <x v="24"/>
    <m/>
  </r>
  <r>
    <x v="16"/>
    <x v="13"/>
    <n v="2"/>
  </r>
  <r>
    <x v="16"/>
    <x v="25"/>
    <m/>
  </r>
  <r>
    <x v="16"/>
    <x v="26"/>
    <m/>
  </r>
  <r>
    <x v="16"/>
    <x v="27"/>
    <m/>
  </r>
  <r>
    <x v="16"/>
    <x v="28"/>
    <m/>
  </r>
  <r>
    <x v="16"/>
    <x v="29"/>
    <m/>
  </r>
  <r>
    <x v="16"/>
    <x v="30"/>
    <m/>
  </r>
  <r>
    <x v="16"/>
    <x v="7"/>
    <n v="0"/>
  </r>
  <r>
    <x v="16"/>
    <x v="7"/>
    <n v="2"/>
  </r>
  <r>
    <x v="4"/>
    <x v="0"/>
    <s v="Portsmouth"/>
  </r>
  <r>
    <x v="4"/>
    <x v="1"/>
    <m/>
  </r>
  <r>
    <x v="4"/>
    <x v="15"/>
    <s v="m"/>
  </r>
  <r>
    <x v="4"/>
    <x v="3"/>
    <s v="C"/>
  </r>
  <r>
    <x v="4"/>
    <x v="4"/>
    <n v="5"/>
  </r>
  <r>
    <x v="4"/>
    <x v="5"/>
    <s v="C42"/>
  </r>
  <r>
    <x v="4"/>
    <x v="6"/>
    <s v="2-5-0"/>
  </r>
  <r>
    <x v="4"/>
    <x v="7"/>
    <s v="37"/>
  </r>
  <r>
    <x v="4"/>
    <x v="8"/>
    <n v="1.0470999999999999"/>
  </r>
  <r>
    <x v="4"/>
    <x v="31"/>
    <m/>
  </r>
  <r>
    <x v="4"/>
    <x v="17"/>
    <m/>
  </r>
  <r>
    <x v="4"/>
    <x v="18"/>
    <m/>
  </r>
  <r>
    <x v="4"/>
    <x v="19"/>
    <m/>
  </r>
  <r>
    <x v="4"/>
    <x v="20"/>
    <m/>
  </r>
  <r>
    <x v="4"/>
    <x v="21"/>
    <m/>
  </r>
  <r>
    <x v="4"/>
    <x v="10"/>
    <m/>
  </r>
  <r>
    <x v="4"/>
    <x v="22"/>
    <m/>
  </r>
  <r>
    <x v="4"/>
    <x v="23"/>
    <m/>
  </r>
  <r>
    <x v="4"/>
    <x v="24"/>
    <m/>
  </r>
  <r>
    <x v="4"/>
    <x v="13"/>
    <n v="1"/>
  </r>
  <r>
    <x v="4"/>
    <x v="25"/>
    <n v="1"/>
  </r>
  <r>
    <x v="4"/>
    <x v="26"/>
    <m/>
  </r>
  <r>
    <x v="4"/>
    <x v="27"/>
    <m/>
  </r>
  <r>
    <x v="4"/>
    <x v="28"/>
    <m/>
  </r>
  <r>
    <x v="4"/>
    <x v="29"/>
    <m/>
  </r>
  <r>
    <x v="4"/>
    <x v="30"/>
    <m/>
  </r>
  <r>
    <x v="4"/>
    <x v="7"/>
    <n v="0"/>
  </r>
  <r>
    <x v="4"/>
    <x v="7"/>
    <n v="2"/>
  </r>
  <r>
    <x v="6"/>
    <x v="0"/>
    <s v="Southampton"/>
  </r>
  <r>
    <x v="6"/>
    <x v="1"/>
    <s v="Hampshire"/>
  </r>
  <r>
    <x v="6"/>
    <x v="15"/>
    <s v="m"/>
  </r>
  <r>
    <x v="6"/>
    <x v="3"/>
    <s v="A"/>
  </r>
  <r>
    <x v="6"/>
    <x v="4"/>
    <n v="5"/>
  </r>
  <r>
    <x v="6"/>
    <x v="5"/>
    <s v="A06"/>
  </r>
  <r>
    <x v="6"/>
    <x v="6"/>
    <s v="1-11-0"/>
  </r>
  <r>
    <x v="6"/>
    <x v="7"/>
    <s v="27"/>
  </r>
  <r>
    <x v="6"/>
    <x v="8"/>
    <n v="0.7641"/>
  </r>
  <r>
    <x v="6"/>
    <x v="31"/>
    <m/>
  </r>
  <r>
    <x v="6"/>
    <x v="17"/>
    <m/>
  </r>
  <r>
    <x v="6"/>
    <x v="18"/>
    <m/>
  </r>
  <r>
    <x v="6"/>
    <x v="19"/>
    <m/>
  </r>
  <r>
    <x v="6"/>
    <x v="20"/>
    <m/>
  </r>
  <r>
    <x v="6"/>
    <x v="21"/>
    <m/>
  </r>
  <r>
    <x v="6"/>
    <x v="10"/>
    <m/>
  </r>
  <r>
    <x v="6"/>
    <x v="22"/>
    <m/>
  </r>
  <r>
    <x v="6"/>
    <x v="23"/>
    <m/>
  </r>
  <r>
    <x v="6"/>
    <x v="24"/>
    <m/>
  </r>
  <r>
    <x v="6"/>
    <x v="13"/>
    <m/>
  </r>
  <r>
    <x v="6"/>
    <x v="25"/>
    <n v="1"/>
  </r>
  <r>
    <x v="6"/>
    <x v="26"/>
    <m/>
  </r>
  <r>
    <x v="6"/>
    <x v="27"/>
    <m/>
  </r>
  <r>
    <x v="6"/>
    <x v="28"/>
    <m/>
  </r>
  <r>
    <x v="6"/>
    <x v="29"/>
    <m/>
  </r>
  <r>
    <x v="6"/>
    <x v="30"/>
    <m/>
  </r>
  <r>
    <x v="6"/>
    <x v="7"/>
    <n v="0"/>
  </r>
  <r>
    <x v="6"/>
    <x v="7"/>
    <n v="1"/>
  </r>
  <r>
    <x v="66"/>
    <x v="0"/>
    <m/>
  </r>
  <r>
    <x v="66"/>
    <x v="1"/>
    <m/>
  </r>
  <r>
    <x v="66"/>
    <x v="15"/>
    <s v="NM"/>
  </r>
  <r>
    <x v="66"/>
    <x v="3"/>
    <s v="B"/>
  </r>
  <r>
    <x v="66"/>
    <x v="4"/>
    <n v="5"/>
  </r>
  <r>
    <x v="66"/>
    <x v="5"/>
    <s v="B25"/>
  </r>
  <r>
    <x v="66"/>
    <x v="6"/>
    <s v="0-7-0"/>
  </r>
  <r>
    <x v="66"/>
    <x v="7"/>
    <s v="7"/>
  </r>
  <r>
    <x v="66"/>
    <x v="8"/>
    <n v="0.1981"/>
  </r>
  <r>
    <x v="66"/>
    <x v="31"/>
    <m/>
  </r>
  <r>
    <x v="66"/>
    <x v="17"/>
    <m/>
  </r>
  <r>
    <x v="66"/>
    <x v="18"/>
    <m/>
  </r>
  <r>
    <x v="66"/>
    <x v="19"/>
    <m/>
  </r>
  <r>
    <x v="66"/>
    <x v="20"/>
    <m/>
  </r>
  <r>
    <x v="66"/>
    <x v="21"/>
    <m/>
  </r>
  <r>
    <x v="66"/>
    <x v="10"/>
    <m/>
  </r>
  <r>
    <x v="66"/>
    <x v="22"/>
    <m/>
  </r>
  <r>
    <x v="66"/>
    <x v="23"/>
    <m/>
  </r>
  <r>
    <x v="66"/>
    <x v="24"/>
    <m/>
  </r>
  <r>
    <x v="66"/>
    <x v="13"/>
    <n v="1"/>
  </r>
  <r>
    <x v="66"/>
    <x v="25"/>
    <m/>
  </r>
  <r>
    <x v="66"/>
    <x v="26"/>
    <m/>
  </r>
  <r>
    <x v="66"/>
    <x v="27"/>
    <m/>
  </r>
  <r>
    <x v="66"/>
    <x v="28"/>
    <m/>
  </r>
  <r>
    <x v="66"/>
    <x v="29"/>
    <m/>
  </r>
  <r>
    <x v="66"/>
    <x v="30"/>
    <m/>
  </r>
  <r>
    <x v="66"/>
    <x v="7"/>
    <n v="0"/>
  </r>
  <r>
    <x v="66"/>
    <x v="7"/>
    <n v="1"/>
  </r>
  <r>
    <x v="15"/>
    <x v="0"/>
    <s v="Portsmouth"/>
  </r>
  <r>
    <x v="15"/>
    <x v="1"/>
    <s v="Hampshire"/>
  </r>
  <r>
    <x v="15"/>
    <x v="15"/>
    <s v="m"/>
  </r>
  <r>
    <x v="15"/>
    <x v="3"/>
    <s v="A"/>
  </r>
  <r>
    <x v="15"/>
    <x v="4"/>
    <n v="6"/>
  </r>
  <r>
    <x v="15"/>
    <x v="5"/>
    <s v="A05"/>
  </r>
  <r>
    <x v="15"/>
    <x v="6"/>
    <s v="1-10-0"/>
  </r>
  <r>
    <x v="15"/>
    <x v="7"/>
    <s v="26"/>
  </r>
  <r>
    <x v="15"/>
    <x v="8"/>
    <n v="0.73580000000000001"/>
  </r>
  <r>
    <x v="15"/>
    <x v="31"/>
    <m/>
  </r>
  <r>
    <x v="15"/>
    <x v="17"/>
    <m/>
  </r>
  <r>
    <x v="15"/>
    <x v="18"/>
    <m/>
  </r>
  <r>
    <x v="15"/>
    <x v="19"/>
    <m/>
  </r>
  <r>
    <x v="15"/>
    <x v="20"/>
    <m/>
  </r>
  <r>
    <x v="15"/>
    <x v="21"/>
    <m/>
  </r>
  <r>
    <x v="15"/>
    <x v="10"/>
    <m/>
  </r>
  <r>
    <x v="15"/>
    <x v="22"/>
    <m/>
  </r>
  <r>
    <x v="15"/>
    <x v="23"/>
    <m/>
  </r>
  <r>
    <x v="15"/>
    <x v="24"/>
    <m/>
  </r>
  <r>
    <x v="15"/>
    <x v="13"/>
    <m/>
  </r>
  <r>
    <x v="15"/>
    <x v="25"/>
    <n v="1"/>
  </r>
  <r>
    <x v="15"/>
    <x v="26"/>
    <m/>
  </r>
  <r>
    <x v="15"/>
    <x v="27"/>
    <m/>
  </r>
  <r>
    <x v="15"/>
    <x v="28"/>
    <m/>
  </r>
  <r>
    <x v="15"/>
    <x v="29"/>
    <m/>
  </r>
  <r>
    <x v="15"/>
    <x v="30"/>
    <m/>
  </r>
  <r>
    <x v="15"/>
    <x v="7"/>
    <n v="0"/>
  </r>
  <r>
    <x v="15"/>
    <x v="7"/>
    <n v="1"/>
  </r>
  <r>
    <x v="47"/>
    <x v="0"/>
    <s v="Portsmouth"/>
  </r>
  <r>
    <x v="47"/>
    <x v="1"/>
    <m/>
  </r>
  <r>
    <x v="47"/>
    <x v="15"/>
    <s v="m"/>
  </r>
  <r>
    <x v="47"/>
    <x v="3"/>
    <s v="C"/>
  </r>
  <r>
    <x v="47"/>
    <x v="4"/>
    <n v="6"/>
  </r>
  <r>
    <x v="47"/>
    <x v="5"/>
    <s v="C35"/>
  </r>
  <r>
    <x v="47"/>
    <x v="6"/>
    <s v="1-10-0"/>
  </r>
  <r>
    <x v="47"/>
    <x v="7"/>
    <s v="26"/>
  </r>
  <r>
    <x v="47"/>
    <x v="8"/>
    <n v="0.73580000000000001"/>
  </r>
  <r>
    <x v="47"/>
    <x v="31"/>
    <m/>
  </r>
  <r>
    <x v="47"/>
    <x v="17"/>
    <m/>
  </r>
  <r>
    <x v="47"/>
    <x v="18"/>
    <m/>
  </r>
  <r>
    <x v="47"/>
    <x v="19"/>
    <m/>
  </r>
  <r>
    <x v="47"/>
    <x v="20"/>
    <m/>
  </r>
  <r>
    <x v="47"/>
    <x v="21"/>
    <m/>
  </r>
  <r>
    <x v="47"/>
    <x v="10"/>
    <m/>
  </r>
  <r>
    <x v="47"/>
    <x v="22"/>
    <m/>
  </r>
  <r>
    <x v="47"/>
    <x v="23"/>
    <m/>
  </r>
  <r>
    <x v="47"/>
    <x v="24"/>
    <m/>
  </r>
  <r>
    <x v="47"/>
    <x v="13"/>
    <m/>
  </r>
  <r>
    <x v="47"/>
    <x v="25"/>
    <n v="1"/>
  </r>
  <r>
    <x v="47"/>
    <x v="26"/>
    <m/>
  </r>
  <r>
    <x v="47"/>
    <x v="27"/>
    <m/>
  </r>
  <r>
    <x v="47"/>
    <x v="28"/>
    <m/>
  </r>
  <r>
    <x v="47"/>
    <x v="29"/>
    <m/>
  </r>
  <r>
    <x v="47"/>
    <x v="30"/>
    <m/>
  </r>
  <r>
    <x v="47"/>
    <x v="7"/>
    <n v="0"/>
  </r>
  <r>
    <x v="47"/>
    <x v="7"/>
    <n v="1"/>
  </r>
  <r>
    <x v="10"/>
    <x v="0"/>
    <s v="Southampton"/>
  </r>
  <r>
    <x v="10"/>
    <x v="1"/>
    <m/>
  </r>
  <r>
    <x v="10"/>
    <x v="15"/>
    <s v="m"/>
  </r>
  <r>
    <x v="10"/>
    <x v="3"/>
    <s v="B"/>
  </r>
  <r>
    <x v="10"/>
    <x v="4"/>
    <n v="6"/>
  </r>
  <r>
    <x v="10"/>
    <x v="5"/>
    <s v="B28"/>
  </r>
  <r>
    <x v="10"/>
    <x v="6"/>
    <s v="0-6-0"/>
  </r>
  <r>
    <x v="10"/>
    <x v="7"/>
    <s v="6"/>
  </r>
  <r>
    <x v="10"/>
    <x v="8"/>
    <n v="0.16980000000000001"/>
  </r>
  <r>
    <x v="10"/>
    <x v="31"/>
    <m/>
  </r>
  <r>
    <x v="10"/>
    <x v="17"/>
    <m/>
  </r>
  <r>
    <x v="10"/>
    <x v="18"/>
    <m/>
  </r>
  <r>
    <x v="10"/>
    <x v="19"/>
    <m/>
  </r>
  <r>
    <x v="10"/>
    <x v="20"/>
    <m/>
  </r>
  <r>
    <x v="10"/>
    <x v="21"/>
    <m/>
  </r>
  <r>
    <x v="10"/>
    <x v="10"/>
    <m/>
  </r>
  <r>
    <x v="10"/>
    <x v="22"/>
    <m/>
  </r>
  <r>
    <x v="10"/>
    <x v="23"/>
    <m/>
  </r>
  <r>
    <x v="10"/>
    <x v="24"/>
    <m/>
  </r>
  <r>
    <x v="10"/>
    <x v="13"/>
    <n v="1"/>
  </r>
  <r>
    <x v="10"/>
    <x v="25"/>
    <m/>
  </r>
  <r>
    <x v="10"/>
    <x v="26"/>
    <m/>
  </r>
  <r>
    <x v="10"/>
    <x v="27"/>
    <m/>
  </r>
  <r>
    <x v="10"/>
    <x v="28"/>
    <m/>
  </r>
  <r>
    <x v="10"/>
    <x v="29"/>
    <m/>
  </r>
  <r>
    <x v="10"/>
    <x v="30"/>
    <m/>
  </r>
  <r>
    <x v="10"/>
    <x v="7"/>
    <n v="0"/>
  </r>
  <r>
    <x v="10"/>
    <x v="7"/>
    <n v="1"/>
  </r>
  <r>
    <x v="48"/>
    <x v="0"/>
    <s v="Weston Super Mare"/>
  </r>
  <r>
    <x v="48"/>
    <x v="1"/>
    <m/>
  </r>
  <r>
    <x v="48"/>
    <x v="15"/>
    <s v="m"/>
  </r>
  <r>
    <x v="48"/>
    <x v="3"/>
    <s v="C"/>
  </r>
  <r>
    <x v="48"/>
    <x v="4"/>
    <n v="7"/>
  </r>
  <r>
    <x v="48"/>
    <x v="5"/>
    <s v="C49"/>
  </r>
  <r>
    <x v="48"/>
    <x v="6"/>
    <s v="1-8-0"/>
  </r>
  <r>
    <x v="48"/>
    <x v="7"/>
    <s v="24"/>
  </r>
  <r>
    <x v="48"/>
    <x v="8"/>
    <n v="0.67920000000000003"/>
  </r>
  <r>
    <x v="48"/>
    <x v="31"/>
    <m/>
  </r>
  <r>
    <x v="48"/>
    <x v="17"/>
    <m/>
  </r>
  <r>
    <x v="48"/>
    <x v="18"/>
    <m/>
  </r>
  <r>
    <x v="48"/>
    <x v="19"/>
    <m/>
  </r>
  <r>
    <x v="48"/>
    <x v="20"/>
    <m/>
  </r>
  <r>
    <x v="48"/>
    <x v="21"/>
    <m/>
  </r>
  <r>
    <x v="48"/>
    <x v="10"/>
    <n v="1"/>
  </r>
  <r>
    <x v="48"/>
    <x v="22"/>
    <m/>
  </r>
  <r>
    <x v="48"/>
    <x v="23"/>
    <m/>
  </r>
  <r>
    <x v="48"/>
    <x v="24"/>
    <m/>
  </r>
  <r>
    <x v="48"/>
    <x v="13"/>
    <m/>
  </r>
  <r>
    <x v="48"/>
    <x v="25"/>
    <n v="1"/>
  </r>
  <r>
    <x v="48"/>
    <x v="26"/>
    <m/>
  </r>
  <r>
    <x v="48"/>
    <x v="27"/>
    <m/>
  </r>
  <r>
    <x v="48"/>
    <x v="28"/>
    <m/>
  </r>
  <r>
    <x v="48"/>
    <x v="29"/>
    <m/>
  </r>
  <r>
    <x v="48"/>
    <x v="30"/>
    <m/>
  </r>
  <r>
    <x v="48"/>
    <x v="7"/>
    <n v="0"/>
  </r>
  <r>
    <x v="48"/>
    <x v="7"/>
    <n v="2"/>
  </r>
  <r>
    <x v="29"/>
    <x v="0"/>
    <s v="Southampton"/>
  </r>
  <r>
    <x v="29"/>
    <x v="1"/>
    <m/>
  </r>
  <r>
    <x v="29"/>
    <x v="15"/>
    <s v="m"/>
  </r>
  <r>
    <x v="29"/>
    <x v="3"/>
    <s v="A"/>
  </r>
  <r>
    <x v="29"/>
    <x v="4"/>
    <n v="7"/>
  </r>
  <r>
    <x v="29"/>
    <x v="5"/>
    <s v="A04"/>
  </r>
  <r>
    <x v="29"/>
    <x v="6"/>
    <s v="1-3-0"/>
  </r>
  <r>
    <x v="29"/>
    <x v="7"/>
    <s v="19"/>
  </r>
  <r>
    <x v="29"/>
    <x v="8"/>
    <n v="0.53769999999999996"/>
  </r>
  <r>
    <x v="29"/>
    <x v="31"/>
    <m/>
  </r>
  <r>
    <x v="29"/>
    <x v="17"/>
    <m/>
  </r>
  <r>
    <x v="29"/>
    <x v="18"/>
    <m/>
  </r>
  <r>
    <x v="29"/>
    <x v="19"/>
    <m/>
  </r>
  <r>
    <x v="29"/>
    <x v="20"/>
    <m/>
  </r>
  <r>
    <x v="29"/>
    <x v="21"/>
    <m/>
  </r>
  <r>
    <x v="29"/>
    <x v="10"/>
    <n v="2"/>
  </r>
  <r>
    <x v="29"/>
    <x v="22"/>
    <m/>
  </r>
  <r>
    <x v="29"/>
    <x v="23"/>
    <m/>
  </r>
  <r>
    <x v="29"/>
    <x v="24"/>
    <m/>
  </r>
  <r>
    <x v="29"/>
    <x v="13"/>
    <m/>
  </r>
  <r>
    <x v="29"/>
    <x v="25"/>
    <m/>
  </r>
  <r>
    <x v="29"/>
    <x v="26"/>
    <m/>
  </r>
  <r>
    <x v="29"/>
    <x v="27"/>
    <m/>
  </r>
  <r>
    <x v="29"/>
    <x v="28"/>
    <m/>
  </r>
  <r>
    <x v="29"/>
    <x v="29"/>
    <m/>
  </r>
  <r>
    <x v="29"/>
    <x v="30"/>
    <m/>
  </r>
  <r>
    <x v="29"/>
    <x v="7"/>
    <n v="0"/>
  </r>
  <r>
    <x v="29"/>
    <x v="7"/>
    <n v="2"/>
  </r>
  <r>
    <x v="54"/>
    <x v="0"/>
    <s v="Southampton"/>
  </r>
  <r>
    <x v="54"/>
    <x v="1"/>
    <m/>
  </r>
  <r>
    <x v="54"/>
    <x v="15"/>
    <s v="m"/>
  </r>
  <r>
    <x v="54"/>
    <x v="3"/>
    <s v="B"/>
  </r>
  <r>
    <x v="54"/>
    <x v="4"/>
    <n v="7"/>
  </r>
  <r>
    <x v="54"/>
    <x v="5"/>
    <s v="B36"/>
  </r>
  <r>
    <x v="54"/>
    <x v="6"/>
    <s v="0-5-0"/>
  </r>
  <r>
    <x v="54"/>
    <x v="7"/>
    <s v="5"/>
  </r>
  <r>
    <x v="54"/>
    <x v="8"/>
    <n v="0.14149999999999999"/>
  </r>
  <r>
    <x v="54"/>
    <x v="31"/>
    <m/>
  </r>
  <r>
    <x v="54"/>
    <x v="17"/>
    <m/>
  </r>
  <r>
    <x v="54"/>
    <x v="18"/>
    <m/>
  </r>
  <r>
    <x v="54"/>
    <x v="19"/>
    <m/>
  </r>
  <r>
    <x v="54"/>
    <x v="20"/>
    <m/>
  </r>
  <r>
    <x v="54"/>
    <x v="21"/>
    <m/>
  </r>
  <r>
    <x v="54"/>
    <x v="10"/>
    <m/>
  </r>
  <r>
    <x v="54"/>
    <x v="22"/>
    <m/>
  </r>
  <r>
    <x v="54"/>
    <x v="23"/>
    <m/>
  </r>
  <r>
    <x v="54"/>
    <x v="24"/>
    <m/>
  </r>
  <r>
    <x v="54"/>
    <x v="13"/>
    <n v="1"/>
  </r>
  <r>
    <x v="54"/>
    <x v="25"/>
    <m/>
  </r>
  <r>
    <x v="54"/>
    <x v="26"/>
    <m/>
  </r>
  <r>
    <x v="54"/>
    <x v="27"/>
    <m/>
  </r>
  <r>
    <x v="54"/>
    <x v="28"/>
    <m/>
  </r>
  <r>
    <x v="54"/>
    <x v="29"/>
    <m/>
  </r>
  <r>
    <x v="54"/>
    <x v="30"/>
    <m/>
  </r>
  <r>
    <x v="54"/>
    <x v="7"/>
    <n v="0"/>
  </r>
  <r>
    <x v="54"/>
    <x v="7"/>
    <n v="1"/>
  </r>
  <r>
    <x v="32"/>
    <x v="0"/>
    <s v="Bristol"/>
  </r>
  <r>
    <x v="32"/>
    <x v="1"/>
    <m/>
  </r>
  <r>
    <x v="32"/>
    <x v="15"/>
    <s v="m"/>
  </r>
  <r>
    <x v="32"/>
    <x v="3"/>
    <s v="A"/>
  </r>
  <r>
    <x v="32"/>
    <x v="4"/>
    <n v="8"/>
  </r>
  <r>
    <x v="32"/>
    <x v="5"/>
    <s v="A18"/>
  </r>
  <r>
    <x v="32"/>
    <x v="6"/>
    <s v="0-15-0"/>
  </r>
  <r>
    <x v="32"/>
    <x v="7"/>
    <s v="15"/>
  </r>
  <r>
    <x v="32"/>
    <x v="8"/>
    <n v="0.42449999999999999"/>
  </r>
  <r>
    <x v="32"/>
    <x v="31"/>
    <m/>
  </r>
  <r>
    <x v="32"/>
    <x v="17"/>
    <m/>
  </r>
  <r>
    <x v="32"/>
    <x v="18"/>
    <m/>
  </r>
  <r>
    <x v="32"/>
    <x v="19"/>
    <m/>
  </r>
  <r>
    <x v="32"/>
    <x v="20"/>
    <m/>
  </r>
  <r>
    <x v="32"/>
    <x v="21"/>
    <m/>
  </r>
  <r>
    <x v="32"/>
    <x v="10"/>
    <n v="1"/>
  </r>
  <r>
    <x v="32"/>
    <x v="22"/>
    <m/>
  </r>
  <r>
    <x v="32"/>
    <x v="23"/>
    <m/>
  </r>
  <r>
    <x v="32"/>
    <x v="24"/>
    <m/>
  </r>
  <r>
    <x v="32"/>
    <x v="13"/>
    <n v="1"/>
  </r>
  <r>
    <x v="32"/>
    <x v="25"/>
    <m/>
  </r>
  <r>
    <x v="32"/>
    <x v="26"/>
    <m/>
  </r>
  <r>
    <x v="32"/>
    <x v="27"/>
    <m/>
  </r>
  <r>
    <x v="32"/>
    <x v="28"/>
    <m/>
  </r>
  <r>
    <x v="32"/>
    <x v="29"/>
    <m/>
  </r>
  <r>
    <x v="32"/>
    <x v="30"/>
    <m/>
  </r>
  <r>
    <x v="32"/>
    <x v="7"/>
    <n v="0"/>
  </r>
  <r>
    <x v="32"/>
    <x v="7"/>
    <n v="2"/>
  </r>
  <r>
    <x v="39"/>
    <x v="0"/>
    <s v="Worthing"/>
  </r>
  <r>
    <x v="39"/>
    <x v="1"/>
    <m/>
  </r>
  <r>
    <x v="39"/>
    <x v="15"/>
    <s v="m"/>
  </r>
  <r>
    <x v="39"/>
    <x v="3"/>
    <s v="C"/>
  </r>
  <r>
    <x v="39"/>
    <x v="4"/>
    <n v="8"/>
  </r>
  <r>
    <x v="39"/>
    <x v="5"/>
    <s v="C38"/>
  </r>
  <r>
    <x v="39"/>
    <x v="6"/>
    <s v="0-7-0"/>
  </r>
  <r>
    <x v="39"/>
    <x v="7"/>
    <s v="7"/>
  </r>
  <r>
    <x v="39"/>
    <x v="8"/>
    <n v="0.1981"/>
  </r>
  <r>
    <x v="39"/>
    <x v="31"/>
    <m/>
  </r>
  <r>
    <x v="39"/>
    <x v="17"/>
    <m/>
  </r>
  <r>
    <x v="39"/>
    <x v="18"/>
    <m/>
  </r>
  <r>
    <x v="39"/>
    <x v="19"/>
    <m/>
  </r>
  <r>
    <x v="39"/>
    <x v="20"/>
    <m/>
  </r>
  <r>
    <x v="39"/>
    <x v="21"/>
    <m/>
  </r>
  <r>
    <x v="39"/>
    <x v="10"/>
    <m/>
  </r>
  <r>
    <x v="39"/>
    <x v="22"/>
    <m/>
  </r>
  <r>
    <x v="39"/>
    <x v="23"/>
    <m/>
  </r>
  <r>
    <x v="39"/>
    <x v="24"/>
    <m/>
  </r>
  <r>
    <x v="39"/>
    <x v="13"/>
    <n v="1"/>
  </r>
  <r>
    <x v="39"/>
    <x v="25"/>
    <m/>
  </r>
  <r>
    <x v="39"/>
    <x v="26"/>
    <m/>
  </r>
  <r>
    <x v="39"/>
    <x v="27"/>
    <m/>
  </r>
  <r>
    <x v="39"/>
    <x v="28"/>
    <m/>
  </r>
  <r>
    <x v="39"/>
    <x v="29"/>
    <m/>
  </r>
  <r>
    <x v="39"/>
    <x v="30"/>
    <m/>
  </r>
  <r>
    <x v="39"/>
    <x v="7"/>
    <n v="0"/>
  </r>
  <r>
    <x v="39"/>
    <x v="7"/>
    <n v="1"/>
  </r>
  <r>
    <x v="37"/>
    <x v="0"/>
    <s v="Portsmouth"/>
  </r>
  <r>
    <x v="37"/>
    <x v="1"/>
    <m/>
  </r>
  <r>
    <x v="37"/>
    <x v="15"/>
    <s v="m"/>
  </r>
  <r>
    <x v="37"/>
    <x v="3"/>
    <s v="B"/>
  </r>
  <r>
    <x v="37"/>
    <x v="4"/>
    <n v="8"/>
  </r>
  <r>
    <x v="37"/>
    <x v="5"/>
    <s v="B22"/>
  </r>
  <r>
    <x v="37"/>
    <x v="6"/>
    <s v="0-1-0"/>
  </r>
  <r>
    <x v="37"/>
    <x v="7"/>
    <s v="1"/>
  </r>
  <r>
    <x v="37"/>
    <x v="8"/>
    <n v="2.8299999999999999E-2"/>
  </r>
  <r>
    <x v="37"/>
    <x v="31"/>
    <m/>
  </r>
  <r>
    <x v="37"/>
    <x v="17"/>
    <m/>
  </r>
  <r>
    <x v="37"/>
    <x v="18"/>
    <m/>
  </r>
  <r>
    <x v="37"/>
    <x v="19"/>
    <m/>
  </r>
  <r>
    <x v="37"/>
    <x v="20"/>
    <m/>
  </r>
  <r>
    <x v="37"/>
    <x v="21"/>
    <m/>
  </r>
  <r>
    <x v="37"/>
    <x v="10"/>
    <m/>
  </r>
  <r>
    <x v="37"/>
    <x v="22"/>
    <m/>
  </r>
  <r>
    <x v="37"/>
    <x v="23"/>
    <m/>
  </r>
  <r>
    <x v="37"/>
    <x v="24"/>
    <m/>
  </r>
  <r>
    <x v="37"/>
    <x v="13"/>
    <m/>
  </r>
  <r>
    <x v="37"/>
    <x v="25"/>
    <m/>
  </r>
  <r>
    <x v="37"/>
    <x v="26"/>
    <m/>
  </r>
  <r>
    <x v="37"/>
    <x v="27"/>
    <m/>
  </r>
  <r>
    <x v="37"/>
    <x v="28"/>
    <m/>
  </r>
  <r>
    <x v="37"/>
    <x v="29"/>
    <m/>
  </r>
  <r>
    <x v="37"/>
    <x v="30"/>
    <m/>
  </r>
  <r>
    <x v="37"/>
    <x v="7"/>
    <n v="1"/>
  </r>
  <r>
    <x v="37"/>
    <x v="7"/>
    <n v="1"/>
  </r>
  <r>
    <x v="2"/>
    <x v="0"/>
    <m/>
  </r>
  <r>
    <x v="2"/>
    <x v="1"/>
    <s v="Somerset"/>
  </r>
  <r>
    <x v="2"/>
    <x v="15"/>
    <s v="m"/>
  </r>
  <r>
    <x v="2"/>
    <x v="3"/>
    <s v="A"/>
  </r>
  <r>
    <x v="2"/>
    <x v="4"/>
    <n v="9"/>
  </r>
  <r>
    <x v="2"/>
    <x v="5"/>
    <s v="A13"/>
  </r>
  <r>
    <x v="2"/>
    <x v="6"/>
    <s v="0-7-0"/>
  </r>
  <r>
    <x v="2"/>
    <x v="7"/>
    <s v="7"/>
  </r>
  <r>
    <x v="2"/>
    <x v="8"/>
    <n v="0.1981"/>
  </r>
  <r>
    <x v="2"/>
    <x v="31"/>
    <m/>
  </r>
  <r>
    <x v="2"/>
    <x v="17"/>
    <m/>
  </r>
  <r>
    <x v="2"/>
    <x v="18"/>
    <m/>
  </r>
  <r>
    <x v="2"/>
    <x v="19"/>
    <m/>
  </r>
  <r>
    <x v="2"/>
    <x v="20"/>
    <m/>
  </r>
  <r>
    <x v="2"/>
    <x v="21"/>
    <m/>
  </r>
  <r>
    <x v="2"/>
    <x v="10"/>
    <n v="1"/>
  </r>
  <r>
    <x v="2"/>
    <x v="22"/>
    <m/>
  </r>
  <r>
    <x v="2"/>
    <x v="23"/>
    <m/>
  </r>
  <r>
    <x v="2"/>
    <x v="24"/>
    <m/>
  </r>
  <r>
    <x v="2"/>
    <x v="13"/>
    <m/>
  </r>
  <r>
    <x v="2"/>
    <x v="25"/>
    <m/>
  </r>
  <r>
    <x v="2"/>
    <x v="26"/>
    <m/>
  </r>
  <r>
    <x v="2"/>
    <x v="27"/>
    <m/>
  </r>
  <r>
    <x v="2"/>
    <x v="28"/>
    <m/>
  </r>
  <r>
    <x v="2"/>
    <x v="29"/>
    <m/>
  </r>
  <r>
    <x v="2"/>
    <x v="30"/>
    <m/>
  </r>
  <r>
    <x v="2"/>
    <x v="7"/>
    <n v="0"/>
  </r>
  <r>
    <x v="2"/>
    <x v="7"/>
    <n v="1"/>
  </r>
  <r>
    <x v="33"/>
    <x v="0"/>
    <s v="Bristol"/>
  </r>
  <r>
    <x v="33"/>
    <x v="1"/>
    <m/>
  </r>
  <r>
    <x v="33"/>
    <x v="15"/>
    <s v="m"/>
  </r>
  <r>
    <x v="33"/>
    <x v="3"/>
    <s v="A"/>
  </r>
  <r>
    <x v="33"/>
    <x v="4"/>
    <n v="9"/>
  </r>
  <r>
    <x v="33"/>
    <x v="5"/>
    <s v="A16"/>
  </r>
  <r>
    <x v="33"/>
    <x v="6"/>
    <s v="0-7-0"/>
  </r>
  <r>
    <x v="33"/>
    <x v="7"/>
    <s v="7"/>
  </r>
  <r>
    <x v="33"/>
    <x v="8"/>
    <n v="0.1981"/>
  </r>
  <r>
    <x v="33"/>
    <x v="31"/>
    <m/>
  </r>
  <r>
    <x v="33"/>
    <x v="17"/>
    <m/>
  </r>
  <r>
    <x v="33"/>
    <x v="18"/>
    <m/>
  </r>
  <r>
    <x v="33"/>
    <x v="19"/>
    <m/>
  </r>
  <r>
    <x v="33"/>
    <x v="20"/>
    <m/>
  </r>
  <r>
    <x v="33"/>
    <x v="21"/>
    <m/>
  </r>
  <r>
    <x v="33"/>
    <x v="10"/>
    <n v="1"/>
  </r>
  <r>
    <x v="33"/>
    <x v="22"/>
    <m/>
  </r>
  <r>
    <x v="33"/>
    <x v="23"/>
    <m/>
  </r>
  <r>
    <x v="33"/>
    <x v="24"/>
    <m/>
  </r>
  <r>
    <x v="33"/>
    <x v="13"/>
    <m/>
  </r>
  <r>
    <x v="33"/>
    <x v="25"/>
    <m/>
  </r>
  <r>
    <x v="33"/>
    <x v="26"/>
    <m/>
  </r>
  <r>
    <x v="33"/>
    <x v="27"/>
    <m/>
  </r>
  <r>
    <x v="33"/>
    <x v="28"/>
    <m/>
  </r>
  <r>
    <x v="33"/>
    <x v="29"/>
    <m/>
  </r>
  <r>
    <x v="33"/>
    <x v="30"/>
    <m/>
  </r>
  <r>
    <x v="33"/>
    <x v="7"/>
    <n v="0"/>
  </r>
  <r>
    <x v="33"/>
    <x v="7"/>
    <n v="1"/>
  </r>
  <r>
    <x v="62"/>
    <x v="0"/>
    <m/>
  </r>
  <r>
    <x v="62"/>
    <x v="1"/>
    <m/>
  </r>
  <r>
    <x v="62"/>
    <x v="15"/>
    <s v="m"/>
  </r>
  <r>
    <x v="62"/>
    <x v="3"/>
    <s v="A"/>
  </r>
  <r>
    <x v="62"/>
    <x v="4"/>
    <n v="11"/>
  </r>
  <r>
    <x v="62"/>
    <x v="5"/>
    <s v="A04"/>
  </r>
  <r>
    <x v="62"/>
    <x v="6"/>
    <s v="0-1-0"/>
  </r>
  <r>
    <x v="62"/>
    <x v="7"/>
    <s v="1"/>
  </r>
  <r>
    <x v="62"/>
    <x v="8"/>
    <n v="2.8299999999999999E-2"/>
  </r>
  <r>
    <x v="62"/>
    <x v="31"/>
    <m/>
  </r>
  <r>
    <x v="62"/>
    <x v="17"/>
    <m/>
  </r>
  <r>
    <x v="62"/>
    <x v="18"/>
    <m/>
  </r>
  <r>
    <x v="62"/>
    <x v="19"/>
    <m/>
  </r>
  <r>
    <x v="62"/>
    <x v="20"/>
    <m/>
  </r>
  <r>
    <x v="62"/>
    <x v="21"/>
    <m/>
  </r>
  <r>
    <x v="62"/>
    <x v="10"/>
    <m/>
  </r>
  <r>
    <x v="62"/>
    <x v="22"/>
    <m/>
  </r>
  <r>
    <x v="62"/>
    <x v="23"/>
    <m/>
  </r>
  <r>
    <x v="62"/>
    <x v="24"/>
    <m/>
  </r>
  <r>
    <x v="62"/>
    <x v="13"/>
    <m/>
  </r>
  <r>
    <x v="62"/>
    <x v="25"/>
    <m/>
  </r>
  <r>
    <x v="62"/>
    <x v="26"/>
    <m/>
  </r>
  <r>
    <x v="62"/>
    <x v="27"/>
    <m/>
  </r>
  <r>
    <x v="62"/>
    <x v="28"/>
    <m/>
  </r>
  <r>
    <x v="62"/>
    <x v="29"/>
    <m/>
  </r>
  <r>
    <x v="62"/>
    <x v="30"/>
    <m/>
  </r>
  <r>
    <x v="62"/>
    <x v="7"/>
    <n v="1"/>
  </r>
  <r>
    <x v="62"/>
    <x v="7"/>
    <n v="1"/>
  </r>
  <r>
    <x v="85"/>
    <x v="0"/>
    <s v="Southampton"/>
  </r>
  <r>
    <x v="85"/>
    <x v="1"/>
    <m/>
  </r>
  <r>
    <x v="85"/>
    <x v="15"/>
    <s v="m"/>
  </r>
  <r>
    <x v="85"/>
    <x v="3"/>
    <s v="A"/>
  </r>
  <r>
    <x v="85"/>
    <x v="4"/>
    <n v="16"/>
  </r>
  <r>
    <x v="85"/>
    <x v="5"/>
    <s v="A07"/>
  </r>
  <r>
    <x v="85"/>
    <x v="6"/>
    <s v="0"/>
  </r>
  <r>
    <x v="85"/>
    <x v="7"/>
    <s v="0"/>
  </r>
  <r>
    <x v="85"/>
    <x v="8"/>
    <n v="0"/>
  </r>
  <r>
    <x v="85"/>
    <x v="31"/>
    <m/>
  </r>
  <r>
    <x v="85"/>
    <x v="17"/>
    <m/>
  </r>
  <r>
    <x v="85"/>
    <x v="18"/>
    <m/>
  </r>
  <r>
    <x v="85"/>
    <x v="19"/>
    <m/>
  </r>
  <r>
    <x v="85"/>
    <x v="20"/>
    <m/>
  </r>
  <r>
    <x v="85"/>
    <x v="21"/>
    <m/>
  </r>
  <r>
    <x v="85"/>
    <x v="10"/>
    <m/>
  </r>
  <r>
    <x v="85"/>
    <x v="22"/>
    <m/>
  </r>
  <r>
    <x v="85"/>
    <x v="23"/>
    <m/>
  </r>
  <r>
    <x v="85"/>
    <x v="24"/>
    <m/>
  </r>
  <r>
    <x v="85"/>
    <x v="13"/>
    <m/>
  </r>
  <r>
    <x v="85"/>
    <x v="25"/>
    <m/>
  </r>
  <r>
    <x v="85"/>
    <x v="26"/>
    <m/>
  </r>
  <r>
    <x v="85"/>
    <x v="27"/>
    <m/>
  </r>
  <r>
    <x v="85"/>
    <x v="28"/>
    <m/>
  </r>
  <r>
    <x v="85"/>
    <x v="29"/>
    <m/>
  </r>
  <r>
    <x v="85"/>
    <x v="30"/>
    <m/>
  </r>
  <r>
    <x v="85"/>
    <x v="7"/>
    <n v="0"/>
  </r>
  <r>
    <x v="85"/>
    <x v="7"/>
    <n v="0"/>
  </r>
  <r>
    <x v="89"/>
    <x v="0"/>
    <s v="Bournemouth"/>
  </r>
  <r>
    <x v="89"/>
    <x v="1"/>
    <m/>
  </r>
  <r>
    <x v="89"/>
    <x v="15"/>
    <s v="m"/>
  </r>
  <r>
    <x v="89"/>
    <x v="3"/>
    <s v="A"/>
  </r>
  <r>
    <x v="89"/>
    <x v="4"/>
    <n v="16"/>
  </r>
  <r>
    <x v="89"/>
    <x v="5"/>
    <s v="A09"/>
  </r>
  <r>
    <x v="89"/>
    <x v="6"/>
    <s v="0"/>
  </r>
  <r>
    <x v="89"/>
    <x v="7"/>
    <s v="0"/>
  </r>
  <r>
    <x v="89"/>
    <x v="8"/>
    <n v="0"/>
  </r>
  <r>
    <x v="89"/>
    <x v="31"/>
    <m/>
  </r>
  <r>
    <x v="89"/>
    <x v="17"/>
    <m/>
  </r>
  <r>
    <x v="89"/>
    <x v="18"/>
    <m/>
  </r>
  <r>
    <x v="89"/>
    <x v="19"/>
    <m/>
  </r>
  <r>
    <x v="89"/>
    <x v="20"/>
    <m/>
  </r>
  <r>
    <x v="89"/>
    <x v="21"/>
    <m/>
  </r>
  <r>
    <x v="89"/>
    <x v="10"/>
    <m/>
  </r>
  <r>
    <x v="89"/>
    <x v="22"/>
    <m/>
  </r>
  <r>
    <x v="89"/>
    <x v="23"/>
    <m/>
  </r>
  <r>
    <x v="89"/>
    <x v="24"/>
    <m/>
  </r>
  <r>
    <x v="89"/>
    <x v="13"/>
    <m/>
  </r>
  <r>
    <x v="89"/>
    <x v="25"/>
    <m/>
  </r>
  <r>
    <x v="89"/>
    <x v="26"/>
    <m/>
  </r>
  <r>
    <x v="89"/>
    <x v="27"/>
    <m/>
  </r>
  <r>
    <x v="89"/>
    <x v="28"/>
    <m/>
  </r>
  <r>
    <x v="89"/>
    <x v="29"/>
    <m/>
  </r>
  <r>
    <x v="89"/>
    <x v="30"/>
    <m/>
  </r>
  <r>
    <x v="89"/>
    <x v="7"/>
    <n v="0"/>
  </r>
  <r>
    <x v="89"/>
    <x v="7"/>
    <n v="0"/>
  </r>
  <r>
    <x v="46"/>
    <x v="0"/>
    <s v="Portsmouth"/>
  </r>
  <r>
    <x v="46"/>
    <x v="1"/>
    <s v="Hampshire"/>
  </r>
  <r>
    <x v="46"/>
    <x v="15"/>
    <s v="m"/>
  </r>
  <r>
    <x v="46"/>
    <x v="3"/>
    <s v="A"/>
  </r>
  <r>
    <x v="46"/>
    <x v="4"/>
    <n v="16"/>
  </r>
  <r>
    <x v="46"/>
    <x v="5"/>
    <s v="A14"/>
  </r>
  <r>
    <x v="46"/>
    <x v="6"/>
    <s v="0"/>
  </r>
  <r>
    <x v="46"/>
    <x v="7"/>
    <s v="0"/>
  </r>
  <r>
    <x v="46"/>
    <x v="8"/>
    <n v="0"/>
  </r>
  <r>
    <x v="46"/>
    <x v="31"/>
    <m/>
  </r>
  <r>
    <x v="46"/>
    <x v="17"/>
    <m/>
  </r>
  <r>
    <x v="46"/>
    <x v="18"/>
    <m/>
  </r>
  <r>
    <x v="46"/>
    <x v="19"/>
    <m/>
  </r>
  <r>
    <x v="46"/>
    <x v="20"/>
    <m/>
  </r>
  <r>
    <x v="46"/>
    <x v="21"/>
    <m/>
  </r>
  <r>
    <x v="46"/>
    <x v="10"/>
    <m/>
  </r>
  <r>
    <x v="46"/>
    <x v="22"/>
    <m/>
  </r>
  <r>
    <x v="46"/>
    <x v="23"/>
    <m/>
  </r>
  <r>
    <x v="46"/>
    <x v="24"/>
    <m/>
  </r>
  <r>
    <x v="46"/>
    <x v="13"/>
    <m/>
  </r>
  <r>
    <x v="46"/>
    <x v="25"/>
    <m/>
  </r>
  <r>
    <x v="46"/>
    <x v="26"/>
    <m/>
  </r>
  <r>
    <x v="46"/>
    <x v="27"/>
    <m/>
  </r>
  <r>
    <x v="46"/>
    <x v="28"/>
    <m/>
  </r>
  <r>
    <x v="46"/>
    <x v="29"/>
    <m/>
  </r>
  <r>
    <x v="46"/>
    <x v="30"/>
    <m/>
  </r>
  <r>
    <x v="46"/>
    <x v="7"/>
    <n v="0"/>
  </r>
  <r>
    <x v="46"/>
    <x v="7"/>
    <n v="0"/>
  </r>
  <r>
    <x v="7"/>
    <x v="0"/>
    <s v="Southampton"/>
  </r>
  <r>
    <x v="7"/>
    <x v="1"/>
    <m/>
  </r>
  <r>
    <x v="7"/>
    <x v="15"/>
    <s v="m"/>
  </r>
  <r>
    <x v="7"/>
    <x v="3"/>
    <s v="A"/>
  </r>
  <r>
    <x v="7"/>
    <x v="4"/>
    <n v="16"/>
  </r>
  <r>
    <x v="7"/>
    <x v="5"/>
    <s v="A17"/>
  </r>
  <r>
    <x v="7"/>
    <x v="6"/>
    <s v="0"/>
  </r>
  <r>
    <x v="7"/>
    <x v="7"/>
    <s v="0"/>
  </r>
  <r>
    <x v="7"/>
    <x v="8"/>
    <n v="0"/>
  </r>
  <r>
    <x v="7"/>
    <x v="31"/>
    <m/>
  </r>
  <r>
    <x v="7"/>
    <x v="17"/>
    <m/>
  </r>
  <r>
    <x v="7"/>
    <x v="18"/>
    <m/>
  </r>
  <r>
    <x v="7"/>
    <x v="19"/>
    <m/>
  </r>
  <r>
    <x v="7"/>
    <x v="20"/>
    <m/>
  </r>
  <r>
    <x v="7"/>
    <x v="21"/>
    <m/>
  </r>
  <r>
    <x v="7"/>
    <x v="10"/>
    <m/>
  </r>
  <r>
    <x v="7"/>
    <x v="22"/>
    <m/>
  </r>
  <r>
    <x v="7"/>
    <x v="23"/>
    <m/>
  </r>
  <r>
    <x v="7"/>
    <x v="24"/>
    <m/>
  </r>
  <r>
    <x v="7"/>
    <x v="13"/>
    <m/>
  </r>
  <r>
    <x v="7"/>
    <x v="25"/>
    <m/>
  </r>
  <r>
    <x v="7"/>
    <x v="26"/>
    <m/>
  </r>
  <r>
    <x v="7"/>
    <x v="27"/>
    <m/>
  </r>
  <r>
    <x v="7"/>
    <x v="28"/>
    <m/>
  </r>
  <r>
    <x v="7"/>
    <x v="29"/>
    <m/>
  </r>
  <r>
    <x v="7"/>
    <x v="30"/>
    <m/>
  </r>
  <r>
    <x v="7"/>
    <x v="7"/>
    <n v="0"/>
  </r>
  <r>
    <x v="7"/>
    <x v="7"/>
    <n v="0"/>
  </r>
  <r>
    <x v="87"/>
    <x v="0"/>
    <s v="Southampton"/>
  </r>
  <r>
    <x v="87"/>
    <x v="1"/>
    <m/>
  </r>
  <r>
    <x v="87"/>
    <x v="15"/>
    <s v="m"/>
  </r>
  <r>
    <x v="87"/>
    <x v="3"/>
    <s v="B"/>
  </r>
  <r>
    <x v="87"/>
    <x v="4"/>
    <n v="16"/>
  </r>
  <r>
    <x v="87"/>
    <x v="5"/>
    <s v="B19"/>
  </r>
  <r>
    <x v="87"/>
    <x v="6"/>
    <s v="0"/>
  </r>
  <r>
    <x v="87"/>
    <x v="7"/>
    <s v="0"/>
  </r>
  <r>
    <x v="87"/>
    <x v="8"/>
    <n v="0"/>
  </r>
  <r>
    <x v="87"/>
    <x v="31"/>
    <m/>
  </r>
  <r>
    <x v="87"/>
    <x v="17"/>
    <m/>
  </r>
  <r>
    <x v="87"/>
    <x v="18"/>
    <m/>
  </r>
  <r>
    <x v="87"/>
    <x v="19"/>
    <m/>
  </r>
  <r>
    <x v="87"/>
    <x v="20"/>
    <m/>
  </r>
  <r>
    <x v="87"/>
    <x v="21"/>
    <m/>
  </r>
  <r>
    <x v="87"/>
    <x v="10"/>
    <m/>
  </r>
  <r>
    <x v="87"/>
    <x v="22"/>
    <m/>
  </r>
  <r>
    <x v="87"/>
    <x v="23"/>
    <m/>
  </r>
  <r>
    <x v="87"/>
    <x v="24"/>
    <m/>
  </r>
  <r>
    <x v="87"/>
    <x v="13"/>
    <m/>
  </r>
  <r>
    <x v="87"/>
    <x v="25"/>
    <m/>
  </r>
  <r>
    <x v="87"/>
    <x v="26"/>
    <m/>
  </r>
  <r>
    <x v="87"/>
    <x v="27"/>
    <m/>
  </r>
  <r>
    <x v="87"/>
    <x v="28"/>
    <m/>
  </r>
  <r>
    <x v="87"/>
    <x v="29"/>
    <m/>
  </r>
  <r>
    <x v="87"/>
    <x v="30"/>
    <m/>
  </r>
  <r>
    <x v="87"/>
    <x v="7"/>
    <n v="0"/>
  </r>
  <r>
    <x v="87"/>
    <x v="7"/>
    <n v="0"/>
  </r>
  <r>
    <x v="35"/>
    <x v="0"/>
    <s v="Worthing"/>
  </r>
  <r>
    <x v="35"/>
    <x v="1"/>
    <m/>
  </r>
  <r>
    <x v="35"/>
    <x v="15"/>
    <s v="m"/>
  </r>
  <r>
    <x v="35"/>
    <x v="3"/>
    <s v="B"/>
  </r>
  <r>
    <x v="35"/>
    <x v="4"/>
    <n v="16"/>
  </r>
  <r>
    <x v="35"/>
    <x v="5"/>
    <s v="B21"/>
  </r>
  <r>
    <x v="35"/>
    <x v="6"/>
    <s v="0"/>
  </r>
  <r>
    <x v="35"/>
    <x v="7"/>
    <s v="0"/>
  </r>
  <r>
    <x v="35"/>
    <x v="8"/>
    <n v="0"/>
  </r>
  <r>
    <x v="35"/>
    <x v="31"/>
    <m/>
  </r>
  <r>
    <x v="35"/>
    <x v="17"/>
    <m/>
  </r>
  <r>
    <x v="35"/>
    <x v="18"/>
    <m/>
  </r>
  <r>
    <x v="35"/>
    <x v="19"/>
    <m/>
  </r>
  <r>
    <x v="35"/>
    <x v="20"/>
    <m/>
  </r>
  <r>
    <x v="35"/>
    <x v="21"/>
    <m/>
  </r>
  <r>
    <x v="35"/>
    <x v="10"/>
    <m/>
  </r>
  <r>
    <x v="35"/>
    <x v="22"/>
    <m/>
  </r>
  <r>
    <x v="35"/>
    <x v="23"/>
    <m/>
  </r>
  <r>
    <x v="35"/>
    <x v="24"/>
    <m/>
  </r>
  <r>
    <x v="35"/>
    <x v="13"/>
    <m/>
  </r>
  <r>
    <x v="35"/>
    <x v="25"/>
    <m/>
  </r>
  <r>
    <x v="35"/>
    <x v="26"/>
    <m/>
  </r>
  <r>
    <x v="35"/>
    <x v="27"/>
    <m/>
  </r>
  <r>
    <x v="35"/>
    <x v="28"/>
    <m/>
  </r>
  <r>
    <x v="35"/>
    <x v="29"/>
    <m/>
  </r>
  <r>
    <x v="35"/>
    <x v="30"/>
    <m/>
  </r>
  <r>
    <x v="35"/>
    <x v="7"/>
    <n v="0"/>
  </r>
  <r>
    <x v="35"/>
    <x v="7"/>
    <n v="0"/>
  </r>
  <r>
    <x v="51"/>
    <x v="0"/>
    <s v="Southampton"/>
  </r>
  <r>
    <x v="51"/>
    <x v="1"/>
    <m/>
  </r>
  <r>
    <x v="51"/>
    <x v="15"/>
    <s v="m"/>
  </r>
  <r>
    <x v="51"/>
    <x v="3"/>
    <s v="B"/>
  </r>
  <r>
    <x v="51"/>
    <x v="4"/>
    <n v="16"/>
  </r>
  <r>
    <x v="51"/>
    <x v="5"/>
    <s v="B23"/>
  </r>
  <r>
    <x v="51"/>
    <x v="6"/>
    <s v="0"/>
  </r>
  <r>
    <x v="51"/>
    <x v="7"/>
    <s v="0"/>
  </r>
  <r>
    <x v="51"/>
    <x v="8"/>
    <n v="0"/>
  </r>
  <r>
    <x v="51"/>
    <x v="31"/>
    <m/>
  </r>
  <r>
    <x v="51"/>
    <x v="17"/>
    <m/>
  </r>
  <r>
    <x v="51"/>
    <x v="18"/>
    <m/>
  </r>
  <r>
    <x v="51"/>
    <x v="19"/>
    <m/>
  </r>
  <r>
    <x v="51"/>
    <x v="20"/>
    <m/>
  </r>
  <r>
    <x v="51"/>
    <x v="21"/>
    <m/>
  </r>
  <r>
    <x v="51"/>
    <x v="10"/>
    <m/>
  </r>
  <r>
    <x v="51"/>
    <x v="22"/>
    <m/>
  </r>
  <r>
    <x v="51"/>
    <x v="23"/>
    <m/>
  </r>
  <r>
    <x v="51"/>
    <x v="24"/>
    <m/>
  </r>
  <r>
    <x v="51"/>
    <x v="13"/>
    <m/>
  </r>
  <r>
    <x v="51"/>
    <x v="25"/>
    <m/>
  </r>
  <r>
    <x v="51"/>
    <x v="26"/>
    <m/>
  </r>
  <r>
    <x v="51"/>
    <x v="27"/>
    <m/>
  </r>
  <r>
    <x v="51"/>
    <x v="28"/>
    <m/>
  </r>
  <r>
    <x v="51"/>
    <x v="29"/>
    <m/>
  </r>
  <r>
    <x v="51"/>
    <x v="30"/>
    <m/>
  </r>
  <r>
    <x v="51"/>
    <x v="7"/>
    <n v="0"/>
  </r>
  <r>
    <x v="51"/>
    <x v="7"/>
    <n v="0"/>
  </r>
  <r>
    <x v="50"/>
    <x v="0"/>
    <s v="Portsmouth"/>
  </r>
  <r>
    <x v="50"/>
    <x v="1"/>
    <s v="Hampshire"/>
  </r>
  <r>
    <x v="50"/>
    <x v="15"/>
    <s v="m"/>
  </r>
  <r>
    <x v="50"/>
    <x v="3"/>
    <s v="B"/>
  </r>
  <r>
    <x v="50"/>
    <x v="4"/>
    <n v="16"/>
  </r>
  <r>
    <x v="50"/>
    <x v="5"/>
    <s v="B26"/>
  </r>
  <r>
    <x v="50"/>
    <x v="6"/>
    <s v="0"/>
  </r>
  <r>
    <x v="50"/>
    <x v="7"/>
    <s v="0"/>
  </r>
  <r>
    <x v="50"/>
    <x v="8"/>
    <n v="0"/>
  </r>
  <r>
    <x v="50"/>
    <x v="31"/>
    <m/>
  </r>
  <r>
    <x v="50"/>
    <x v="17"/>
    <m/>
  </r>
  <r>
    <x v="50"/>
    <x v="18"/>
    <m/>
  </r>
  <r>
    <x v="50"/>
    <x v="19"/>
    <m/>
  </r>
  <r>
    <x v="50"/>
    <x v="20"/>
    <m/>
  </r>
  <r>
    <x v="50"/>
    <x v="21"/>
    <m/>
  </r>
  <r>
    <x v="50"/>
    <x v="10"/>
    <m/>
  </r>
  <r>
    <x v="50"/>
    <x v="22"/>
    <m/>
  </r>
  <r>
    <x v="50"/>
    <x v="23"/>
    <m/>
  </r>
  <r>
    <x v="50"/>
    <x v="24"/>
    <m/>
  </r>
  <r>
    <x v="50"/>
    <x v="13"/>
    <m/>
  </r>
  <r>
    <x v="50"/>
    <x v="25"/>
    <m/>
  </r>
  <r>
    <x v="50"/>
    <x v="26"/>
    <m/>
  </r>
  <r>
    <x v="50"/>
    <x v="27"/>
    <m/>
  </r>
  <r>
    <x v="50"/>
    <x v="28"/>
    <m/>
  </r>
  <r>
    <x v="50"/>
    <x v="29"/>
    <m/>
  </r>
  <r>
    <x v="50"/>
    <x v="30"/>
    <m/>
  </r>
  <r>
    <x v="50"/>
    <x v="7"/>
    <n v="0"/>
  </r>
  <r>
    <x v="50"/>
    <x v="7"/>
    <n v="0"/>
  </r>
  <r>
    <x v="79"/>
    <x v="0"/>
    <s v="Portsmouth"/>
  </r>
  <r>
    <x v="79"/>
    <x v="1"/>
    <m/>
  </r>
  <r>
    <x v="79"/>
    <x v="15"/>
    <s v="m"/>
  </r>
  <r>
    <x v="79"/>
    <x v="3"/>
    <s v="B"/>
  </r>
  <r>
    <x v="79"/>
    <x v="4"/>
    <n v="16"/>
  </r>
  <r>
    <x v="79"/>
    <x v="5"/>
    <s v="B27"/>
  </r>
  <r>
    <x v="79"/>
    <x v="6"/>
    <s v="0"/>
  </r>
  <r>
    <x v="79"/>
    <x v="7"/>
    <s v="0"/>
  </r>
  <r>
    <x v="79"/>
    <x v="8"/>
    <n v="0"/>
  </r>
  <r>
    <x v="79"/>
    <x v="31"/>
    <m/>
  </r>
  <r>
    <x v="79"/>
    <x v="17"/>
    <m/>
  </r>
  <r>
    <x v="79"/>
    <x v="18"/>
    <m/>
  </r>
  <r>
    <x v="79"/>
    <x v="19"/>
    <m/>
  </r>
  <r>
    <x v="79"/>
    <x v="20"/>
    <m/>
  </r>
  <r>
    <x v="79"/>
    <x v="21"/>
    <m/>
  </r>
  <r>
    <x v="79"/>
    <x v="10"/>
    <m/>
  </r>
  <r>
    <x v="79"/>
    <x v="22"/>
    <m/>
  </r>
  <r>
    <x v="79"/>
    <x v="23"/>
    <m/>
  </r>
  <r>
    <x v="79"/>
    <x v="24"/>
    <m/>
  </r>
  <r>
    <x v="79"/>
    <x v="13"/>
    <m/>
  </r>
  <r>
    <x v="79"/>
    <x v="25"/>
    <m/>
  </r>
  <r>
    <x v="79"/>
    <x v="26"/>
    <m/>
  </r>
  <r>
    <x v="79"/>
    <x v="27"/>
    <m/>
  </r>
  <r>
    <x v="79"/>
    <x v="28"/>
    <m/>
  </r>
  <r>
    <x v="79"/>
    <x v="29"/>
    <m/>
  </r>
  <r>
    <x v="79"/>
    <x v="30"/>
    <m/>
  </r>
  <r>
    <x v="79"/>
    <x v="7"/>
    <n v="0"/>
  </r>
  <r>
    <x v="79"/>
    <x v="7"/>
    <n v="0"/>
  </r>
  <r>
    <x v="65"/>
    <x v="0"/>
    <m/>
  </r>
  <r>
    <x v="65"/>
    <x v="1"/>
    <m/>
  </r>
  <r>
    <x v="65"/>
    <x v="15"/>
    <s v="NM"/>
  </r>
  <r>
    <x v="65"/>
    <x v="3"/>
    <s v="B"/>
  </r>
  <r>
    <x v="65"/>
    <x v="4"/>
    <n v="16"/>
  </r>
  <r>
    <x v="65"/>
    <x v="5"/>
    <s v="B31"/>
  </r>
  <r>
    <x v="65"/>
    <x v="6"/>
    <s v="0"/>
  </r>
  <r>
    <x v="65"/>
    <x v="7"/>
    <s v="0"/>
  </r>
  <r>
    <x v="65"/>
    <x v="8"/>
    <n v="0"/>
  </r>
  <r>
    <x v="65"/>
    <x v="31"/>
    <m/>
  </r>
  <r>
    <x v="65"/>
    <x v="17"/>
    <m/>
  </r>
  <r>
    <x v="65"/>
    <x v="18"/>
    <m/>
  </r>
  <r>
    <x v="65"/>
    <x v="19"/>
    <m/>
  </r>
  <r>
    <x v="65"/>
    <x v="20"/>
    <m/>
  </r>
  <r>
    <x v="65"/>
    <x v="21"/>
    <m/>
  </r>
  <r>
    <x v="65"/>
    <x v="10"/>
    <m/>
  </r>
  <r>
    <x v="65"/>
    <x v="22"/>
    <m/>
  </r>
  <r>
    <x v="65"/>
    <x v="23"/>
    <m/>
  </r>
  <r>
    <x v="65"/>
    <x v="24"/>
    <m/>
  </r>
  <r>
    <x v="65"/>
    <x v="13"/>
    <m/>
  </r>
  <r>
    <x v="65"/>
    <x v="25"/>
    <m/>
  </r>
  <r>
    <x v="65"/>
    <x v="26"/>
    <m/>
  </r>
  <r>
    <x v="65"/>
    <x v="27"/>
    <m/>
  </r>
  <r>
    <x v="65"/>
    <x v="28"/>
    <m/>
  </r>
  <r>
    <x v="65"/>
    <x v="29"/>
    <m/>
  </r>
  <r>
    <x v="65"/>
    <x v="30"/>
    <m/>
  </r>
  <r>
    <x v="65"/>
    <x v="7"/>
    <n v="0"/>
  </r>
  <r>
    <x v="65"/>
    <x v="7"/>
    <n v="0"/>
  </r>
  <r>
    <x v="13"/>
    <x v="0"/>
    <s v="Bournemouth"/>
  </r>
  <r>
    <x v="13"/>
    <x v="1"/>
    <m/>
  </r>
  <r>
    <x v="13"/>
    <x v="15"/>
    <s v="M"/>
  </r>
  <r>
    <x v="13"/>
    <x v="3"/>
    <s v="B"/>
  </r>
  <r>
    <x v="13"/>
    <x v="4"/>
    <n v="16"/>
  </r>
  <r>
    <x v="13"/>
    <x v="5"/>
    <s v="B32"/>
  </r>
  <r>
    <x v="13"/>
    <x v="6"/>
    <s v="0"/>
  </r>
  <r>
    <x v="13"/>
    <x v="7"/>
    <s v="0"/>
  </r>
  <r>
    <x v="13"/>
    <x v="8"/>
    <n v="0"/>
  </r>
  <r>
    <x v="13"/>
    <x v="31"/>
    <m/>
  </r>
  <r>
    <x v="13"/>
    <x v="17"/>
    <m/>
  </r>
  <r>
    <x v="13"/>
    <x v="18"/>
    <m/>
  </r>
  <r>
    <x v="13"/>
    <x v="19"/>
    <m/>
  </r>
  <r>
    <x v="13"/>
    <x v="20"/>
    <m/>
  </r>
  <r>
    <x v="13"/>
    <x v="21"/>
    <m/>
  </r>
  <r>
    <x v="13"/>
    <x v="10"/>
    <m/>
  </r>
  <r>
    <x v="13"/>
    <x v="22"/>
    <m/>
  </r>
  <r>
    <x v="13"/>
    <x v="23"/>
    <m/>
  </r>
  <r>
    <x v="13"/>
    <x v="24"/>
    <m/>
  </r>
  <r>
    <x v="13"/>
    <x v="13"/>
    <m/>
  </r>
  <r>
    <x v="13"/>
    <x v="25"/>
    <m/>
  </r>
  <r>
    <x v="13"/>
    <x v="26"/>
    <m/>
  </r>
  <r>
    <x v="13"/>
    <x v="27"/>
    <m/>
  </r>
  <r>
    <x v="13"/>
    <x v="28"/>
    <m/>
  </r>
  <r>
    <x v="13"/>
    <x v="29"/>
    <m/>
  </r>
  <r>
    <x v="13"/>
    <x v="30"/>
    <m/>
  </r>
  <r>
    <x v="13"/>
    <x v="7"/>
    <n v="0"/>
  </r>
  <r>
    <x v="13"/>
    <x v="7"/>
    <n v="0"/>
  </r>
  <r>
    <x v="99"/>
    <x v="0"/>
    <m/>
  </r>
  <r>
    <x v="99"/>
    <x v="1"/>
    <m/>
  </r>
  <r>
    <x v="99"/>
    <x v="15"/>
    <s v="m"/>
  </r>
  <r>
    <x v="99"/>
    <x v="3"/>
    <s v="B"/>
  </r>
  <r>
    <x v="99"/>
    <x v="4"/>
    <n v="16"/>
  </r>
  <r>
    <x v="99"/>
    <x v="5"/>
    <s v="B34"/>
  </r>
  <r>
    <x v="99"/>
    <x v="6"/>
    <s v="0"/>
  </r>
  <r>
    <x v="99"/>
    <x v="7"/>
    <s v="0"/>
  </r>
  <r>
    <x v="99"/>
    <x v="8"/>
    <n v="0"/>
  </r>
  <r>
    <x v="99"/>
    <x v="31"/>
    <m/>
  </r>
  <r>
    <x v="99"/>
    <x v="17"/>
    <m/>
  </r>
  <r>
    <x v="99"/>
    <x v="18"/>
    <m/>
  </r>
  <r>
    <x v="99"/>
    <x v="19"/>
    <m/>
  </r>
  <r>
    <x v="99"/>
    <x v="20"/>
    <m/>
  </r>
  <r>
    <x v="99"/>
    <x v="21"/>
    <m/>
  </r>
  <r>
    <x v="99"/>
    <x v="10"/>
    <m/>
  </r>
  <r>
    <x v="99"/>
    <x v="22"/>
    <m/>
  </r>
  <r>
    <x v="99"/>
    <x v="23"/>
    <m/>
  </r>
  <r>
    <x v="99"/>
    <x v="24"/>
    <m/>
  </r>
  <r>
    <x v="99"/>
    <x v="13"/>
    <m/>
  </r>
  <r>
    <x v="99"/>
    <x v="25"/>
    <m/>
  </r>
  <r>
    <x v="99"/>
    <x v="26"/>
    <m/>
  </r>
  <r>
    <x v="99"/>
    <x v="27"/>
    <m/>
  </r>
  <r>
    <x v="99"/>
    <x v="28"/>
    <m/>
  </r>
  <r>
    <x v="99"/>
    <x v="29"/>
    <m/>
  </r>
  <r>
    <x v="99"/>
    <x v="30"/>
    <m/>
  </r>
  <r>
    <x v="99"/>
    <x v="7"/>
    <n v="0"/>
  </r>
  <r>
    <x v="99"/>
    <x v="7"/>
    <n v="0"/>
  </r>
  <r>
    <x v="84"/>
    <x v="0"/>
    <s v="Portsmouth"/>
  </r>
  <r>
    <x v="84"/>
    <x v="1"/>
    <m/>
  </r>
  <r>
    <x v="84"/>
    <x v="15"/>
    <s v="m"/>
  </r>
  <r>
    <x v="84"/>
    <x v="3"/>
    <s v="B"/>
  </r>
  <r>
    <x v="84"/>
    <x v="4"/>
    <n v="16"/>
  </r>
  <r>
    <x v="84"/>
    <x v="5"/>
    <s v="B29"/>
  </r>
  <r>
    <x v="84"/>
    <x v="6"/>
    <s v="0"/>
  </r>
  <r>
    <x v="84"/>
    <x v="7"/>
    <s v="0"/>
  </r>
  <r>
    <x v="84"/>
    <x v="8"/>
    <n v="0"/>
  </r>
  <r>
    <x v="84"/>
    <x v="31"/>
    <m/>
  </r>
  <r>
    <x v="84"/>
    <x v="17"/>
    <m/>
  </r>
  <r>
    <x v="84"/>
    <x v="18"/>
    <m/>
  </r>
  <r>
    <x v="84"/>
    <x v="19"/>
    <m/>
  </r>
  <r>
    <x v="84"/>
    <x v="20"/>
    <m/>
  </r>
  <r>
    <x v="84"/>
    <x v="21"/>
    <m/>
  </r>
  <r>
    <x v="84"/>
    <x v="10"/>
    <m/>
  </r>
  <r>
    <x v="84"/>
    <x v="22"/>
    <m/>
  </r>
  <r>
    <x v="84"/>
    <x v="23"/>
    <m/>
  </r>
  <r>
    <x v="84"/>
    <x v="24"/>
    <m/>
  </r>
  <r>
    <x v="84"/>
    <x v="13"/>
    <m/>
  </r>
  <r>
    <x v="84"/>
    <x v="25"/>
    <m/>
  </r>
  <r>
    <x v="84"/>
    <x v="26"/>
    <m/>
  </r>
  <r>
    <x v="84"/>
    <x v="27"/>
    <m/>
  </r>
  <r>
    <x v="84"/>
    <x v="28"/>
    <m/>
  </r>
  <r>
    <x v="84"/>
    <x v="29"/>
    <m/>
  </r>
  <r>
    <x v="84"/>
    <x v="30"/>
    <m/>
  </r>
  <r>
    <x v="84"/>
    <x v="7"/>
    <n v="0"/>
  </r>
  <r>
    <x v="84"/>
    <x v="7"/>
    <n v="0"/>
  </r>
  <r>
    <x v="103"/>
    <x v="0"/>
    <m/>
  </r>
  <r>
    <x v="103"/>
    <x v="1"/>
    <m/>
  </r>
  <r>
    <x v="103"/>
    <x v="15"/>
    <s v="nm"/>
  </r>
  <r>
    <x v="103"/>
    <x v="3"/>
    <s v="C"/>
  </r>
  <r>
    <x v="103"/>
    <x v="4"/>
    <n v="16"/>
  </r>
  <r>
    <x v="103"/>
    <x v="5"/>
    <s v="C37"/>
  </r>
  <r>
    <x v="103"/>
    <x v="6"/>
    <s v="0"/>
  </r>
  <r>
    <x v="103"/>
    <x v="7"/>
    <s v="0"/>
  </r>
  <r>
    <x v="103"/>
    <x v="8"/>
    <n v="0"/>
  </r>
  <r>
    <x v="103"/>
    <x v="31"/>
    <m/>
  </r>
  <r>
    <x v="103"/>
    <x v="17"/>
    <m/>
  </r>
  <r>
    <x v="103"/>
    <x v="18"/>
    <m/>
  </r>
  <r>
    <x v="103"/>
    <x v="19"/>
    <m/>
  </r>
  <r>
    <x v="103"/>
    <x v="20"/>
    <m/>
  </r>
  <r>
    <x v="103"/>
    <x v="21"/>
    <m/>
  </r>
  <r>
    <x v="103"/>
    <x v="10"/>
    <m/>
  </r>
  <r>
    <x v="103"/>
    <x v="22"/>
    <m/>
  </r>
  <r>
    <x v="103"/>
    <x v="23"/>
    <m/>
  </r>
  <r>
    <x v="103"/>
    <x v="24"/>
    <m/>
  </r>
  <r>
    <x v="103"/>
    <x v="13"/>
    <m/>
  </r>
  <r>
    <x v="103"/>
    <x v="25"/>
    <m/>
  </r>
  <r>
    <x v="103"/>
    <x v="26"/>
    <m/>
  </r>
  <r>
    <x v="103"/>
    <x v="27"/>
    <m/>
  </r>
  <r>
    <x v="103"/>
    <x v="28"/>
    <m/>
  </r>
  <r>
    <x v="103"/>
    <x v="29"/>
    <m/>
  </r>
  <r>
    <x v="103"/>
    <x v="30"/>
    <m/>
  </r>
  <r>
    <x v="103"/>
    <x v="7"/>
    <n v="0"/>
  </r>
  <r>
    <x v="103"/>
    <x v="7"/>
    <n v="0"/>
  </r>
  <r>
    <x v="71"/>
    <x v="0"/>
    <s v="Portsmouth"/>
  </r>
  <r>
    <x v="71"/>
    <x v="1"/>
    <m/>
  </r>
  <r>
    <x v="71"/>
    <x v="15"/>
    <s v="M"/>
  </r>
  <r>
    <x v="71"/>
    <x v="3"/>
    <s v="C"/>
  </r>
  <r>
    <x v="71"/>
    <x v="4"/>
    <n v="16"/>
  </r>
  <r>
    <x v="71"/>
    <x v="5"/>
    <s v="C40"/>
  </r>
  <r>
    <x v="71"/>
    <x v="6"/>
    <s v="0"/>
  </r>
  <r>
    <x v="71"/>
    <x v="7"/>
    <s v="0"/>
  </r>
  <r>
    <x v="71"/>
    <x v="8"/>
    <n v="0"/>
  </r>
  <r>
    <x v="71"/>
    <x v="31"/>
    <m/>
  </r>
  <r>
    <x v="71"/>
    <x v="17"/>
    <m/>
  </r>
  <r>
    <x v="71"/>
    <x v="18"/>
    <m/>
  </r>
  <r>
    <x v="71"/>
    <x v="19"/>
    <m/>
  </r>
  <r>
    <x v="71"/>
    <x v="20"/>
    <m/>
  </r>
  <r>
    <x v="71"/>
    <x v="21"/>
    <m/>
  </r>
  <r>
    <x v="71"/>
    <x v="10"/>
    <m/>
  </r>
  <r>
    <x v="71"/>
    <x v="22"/>
    <m/>
  </r>
  <r>
    <x v="71"/>
    <x v="23"/>
    <m/>
  </r>
  <r>
    <x v="71"/>
    <x v="24"/>
    <m/>
  </r>
  <r>
    <x v="71"/>
    <x v="13"/>
    <m/>
  </r>
  <r>
    <x v="71"/>
    <x v="25"/>
    <m/>
  </r>
  <r>
    <x v="71"/>
    <x v="26"/>
    <m/>
  </r>
  <r>
    <x v="71"/>
    <x v="27"/>
    <m/>
  </r>
  <r>
    <x v="71"/>
    <x v="28"/>
    <m/>
  </r>
  <r>
    <x v="71"/>
    <x v="29"/>
    <m/>
  </r>
  <r>
    <x v="71"/>
    <x v="30"/>
    <m/>
  </r>
  <r>
    <x v="71"/>
    <x v="7"/>
    <n v="0"/>
  </r>
  <r>
    <x v="71"/>
    <x v="7"/>
    <n v="0"/>
  </r>
  <r>
    <x v="98"/>
    <x v="0"/>
    <s v="Portsmouth"/>
  </r>
  <r>
    <x v="98"/>
    <x v="1"/>
    <m/>
  </r>
  <r>
    <x v="98"/>
    <x v="15"/>
    <s v="nm"/>
  </r>
  <r>
    <x v="98"/>
    <x v="3"/>
    <s v="C"/>
  </r>
  <r>
    <x v="98"/>
    <x v="4"/>
    <n v="16"/>
  </r>
  <r>
    <x v="98"/>
    <x v="5"/>
    <s v="C43"/>
  </r>
  <r>
    <x v="98"/>
    <x v="6"/>
    <s v="0"/>
  </r>
  <r>
    <x v="98"/>
    <x v="7"/>
    <s v="0"/>
  </r>
  <r>
    <x v="98"/>
    <x v="8"/>
    <n v="0"/>
  </r>
  <r>
    <x v="98"/>
    <x v="31"/>
    <m/>
  </r>
  <r>
    <x v="98"/>
    <x v="17"/>
    <m/>
  </r>
  <r>
    <x v="98"/>
    <x v="18"/>
    <m/>
  </r>
  <r>
    <x v="98"/>
    <x v="19"/>
    <m/>
  </r>
  <r>
    <x v="98"/>
    <x v="20"/>
    <m/>
  </r>
  <r>
    <x v="98"/>
    <x v="21"/>
    <m/>
  </r>
  <r>
    <x v="98"/>
    <x v="10"/>
    <m/>
  </r>
  <r>
    <x v="98"/>
    <x v="22"/>
    <m/>
  </r>
  <r>
    <x v="98"/>
    <x v="23"/>
    <m/>
  </r>
  <r>
    <x v="98"/>
    <x v="24"/>
    <m/>
  </r>
  <r>
    <x v="98"/>
    <x v="13"/>
    <m/>
  </r>
  <r>
    <x v="98"/>
    <x v="25"/>
    <m/>
  </r>
  <r>
    <x v="98"/>
    <x v="26"/>
    <m/>
  </r>
  <r>
    <x v="98"/>
    <x v="27"/>
    <m/>
  </r>
  <r>
    <x v="98"/>
    <x v="28"/>
    <m/>
  </r>
  <r>
    <x v="98"/>
    <x v="29"/>
    <m/>
  </r>
  <r>
    <x v="98"/>
    <x v="30"/>
    <m/>
  </r>
  <r>
    <x v="98"/>
    <x v="7"/>
    <n v="0"/>
  </r>
  <r>
    <x v="98"/>
    <x v="7"/>
    <n v="0"/>
  </r>
  <r>
    <x v="104"/>
    <x v="0"/>
    <s v="Portsmouth"/>
  </r>
  <r>
    <x v="104"/>
    <x v="1"/>
    <m/>
  </r>
  <r>
    <x v="104"/>
    <x v="15"/>
    <s v="nm"/>
  </r>
  <r>
    <x v="104"/>
    <x v="3"/>
    <s v="C"/>
  </r>
  <r>
    <x v="104"/>
    <x v="4"/>
    <n v="16"/>
  </r>
  <r>
    <x v="104"/>
    <x v="5"/>
    <s v="C44"/>
  </r>
  <r>
    <x v="104"/>
    <x v="6"/>
    <s v="0"/>
  </r>
  <r>
    <x v="104"/>
    <x v="7"/>
    <s v="0"/>
  </r>
  <r>
    <x v="104"/>
    <x v="8"/>
    <n v="0"/>
  </r>
  <r>
    <x v="104"/>
    <x v="31"/>
    <m/>
  </r>
  <r>
    <x v="104"/>
    <x v="17"/>
    <m/>
  </r>
  <r>
    <x v="104"/>
    <x v="18"/>
    <m/>
  </r>
  <r>
    <x v="104"/>
    <x v="19"/>
    <m/>
  </r>
  <r>
    <x v="104"/>
    <x v="20"/>
    <m/>
  </r>
  <r>
    <x v="104"/>
    <x v="21"/>
    <m/>
  </r>
  <r>
    <x v="104"/>
    <x v="10"/>
    <m/>
  </r>
  <r>
    <x v="104"/>
    <x v="22"/>
    <m/>
  </r>
  <r>
    <x v="104"/>
    <x v="23"/>
    <m/>
  </r>
  <r>
    <x v="104"/>
    <x v="24"/>
    <m/>
  </r>
  <r>
    <x v="104"/>
    <x v="13"/>
    <m/>
  </r>
  <r>
    <x v="104"/>
    <x v="25"/>
    <m/>
  </r>
  <r>
    <x v="104"/>
    <x v="26"/>
    <m/>
  </r>
  <r>
    <x v="104"/>
    <x v="27"/>
    <m/>
  </r>
  <r>
    <x v="104"/>
    <x v="28"/>
    <m/>
  </r>
  <r>
    <x v="104"/>
    <x v="29"/>
    <m/>
  </r>
  <r>
    <x v="104"/>
    <x v="30"/>
    <m/>
  </r>
  <r>
    <x v="104"/>
    <x v="7"/>
    <n v="0"/>
  </r>
  <r>
    <x v="104"/>
    <x v="7"/>
    <n v="0"/>
  </r>
  <r>
    <x v="9"/>
    <x v="0"/>
    <s v="Portsmouth"/>
  </r>
  <r>
    <x v="9"/>
    <x v="1"/>
    <m/>
  </r>
  <r>
    <x v="9"/>
    <x v="15"/>
    <s v="m"/>
  </r>
  <r>
    <x v="9"/>
    <x v="3"/>
    <s v="C"/>
  </r>
  <r>
    <x v="9"/>
    <x v="4"/>
    <n v="16"/>
  </r>
  <r>
    <x v="9"/>
    <x v="5"/>
    <s v="C45"/>
  </r>
  <r>
    <x v="9"/>
    <x v="6"/>
    <s v="0"/>
  </r>
  <r>
    <x v="9"/>
    <x v="7"/>
    <s v="0"/>
  </r>
  <r>
    <x v="9"/>
    <x v="8"/>
    <n v="0"/>
  </r>
  <r>
    <x v="9"/>
    <x v="31"/>
    <m/>
  </r>
  <r>
    <x v="9"/>
    <x v="17"/>
    <m/>
  </r>
  <r>
    <x v="9"/>
    <x v="18"/>
    <m/>
  </r>
  <r>
    <x v="9"/>
    <x v="19"/>
    <m/>
  </r>
  <r>
    <x v="9"/>
    <x v="20"/>
    <m/>
  </r>
  <r>
    <x v="9"/>
    <x v="21"/>
    <m/>
  </r>
  <r>
    <x v="9"/>
    <x v="10"/>
    <m/>
  </r>
  <r>
    <x v="9"/>
    <x v="22"/>
    <m/>
  </r>
  <r>
    <x v="9"/>
    <x v="23"/>
    <m/>
  </r>
  <r>
    <x v="9"/>
    <x v="24"/>
    <m/>
  </r>
  <r>
    <x v="9"/>
    <x v="13"/>
    <m/>
  </r>
  <r>
    <x v="9"/>
    <x v="25"/>
    <m/>
  </r>
  <r>
    <x v="9"/>
    <x v="26"/>
    <m/>
  </r>
  <r>
    <x v="9"/>
    <x v="27"/>
    <m/>
  </r>
  <r>
    <x v="9"/>
    <x v="28"/>
    <m/>
  </r>
  <r>
    <x v="9"/>
    <x v="29"/>
    <m/>
  </r>
  <r>
    <x v="9"/>
    <x v="30"/>
    <m/>
  </r>
  <r>
    <x v="9"/>
    <x v="7"/>
    <n v="0"/>
  </r>
  <r>
    <x v="9"/>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s v=""/>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s v=""/>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s v=""/>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101"/>
    <x v="0"/>
    <m/>
  </r>
  <r>
    <x v="101"/>
    <x v="1"/>
    <m/>
  </r>
  <r>
    <x v="101"/>
    <x v="15"/>
    <s v=""/>
  </r>
  <r>
    <x v="101"/>
    <x v="3"/>
    <m/>
  </r>
  <r>
    <x v="101"/>
    <x v="4"/>
    <m/>
  </r>
  <r>
    <x v="101"/>
    <x v="5"/>
    <m/>
  </r>
  <r>
    <x v="101"/>
    <x v="6"/>
    <m/>
  </r>
  <r>
    <x v="101"/>
    <x v="7"/>
    <m/>
  </r>
  <r>
    <x v="101"/>
    <x v="8"/>
    <n v="0"/>
  </r>
  <r>
    <x v="101"/>
    <x v="31"/>
    <m/>
  </r>
  <r>
    <x v="101"/>
    <x v="17"/>
    <m/>
  </r>
  <r>
    <x v="101"/>
    <x v="18"/>
    <m/>
  </r>
  <r>
    <x v="101"/>
    <x v="19"/>
    <m/>
  </r>
  <r>
    <x v="101"/>
    <x v="20"/>
    <m/>
  </r>
  <r>
    <x v="101"/>
    <x v="21"/>
    <m/>
  </r>
  <r>
    <x v="101"/>
    <x v="10"/>
    <m/>
  </r>
  <r>
    <x v="101"/>
    <x v="22"/>
    <m/>
  </r>
  <r>
    <x v="101"/>
    <x v="23"/>
    <m/>
  </r>
  <r>
    <x v="101"/>
    <x v="24"/>
    <m/>
  </r>
  <r>
    <x v="101"/>
    <x v="13"/>
    <m/>
  </r>
  <r>
    <x v="101"/>
    <x v="25"/>
    <m/>
  </r>
  <r>
    <x v="101"/>
    <x v="26"/>
    <m/>
  </r>
  <r>
    <x v="101"/>
    <x v="27"/>
    <m/>
  </r>
  <r>
    <x v="101"/>
    <x v="28"/>
    <m/>
  </r>
  <r>
    <x v="101"/>
    <x v="29"/>
    <m/>
  </r>
  <r>
    <x v="101"/>
    <x v="30"/>
    <m/>
  </r>
  <r>
    <x v="101"/>
    <x v="7"/>
    <n v="0"/>
  </r>
  <r>
    <x v="101"/>
    <x v="7"/>
    <n v="0"/>
  </r>
  <r>
    <x v="89"/>
    <x v="0"/>
    <s v="Bournemouth"/>
  </r>
  <r>
    <x v="89"/>
    <x v="1"/>
    <m/>
  </r>
  <r>
    <x v="89"/>
    <x v="15"/>
    <s v="m"/>
  </r>
  <r>
    <x v="89"/>
    <x v="3"/>
    <s v="A"/>
  </r>
  <r>
    <x v="89"/>
    <x v="4"/>
    <n v="1"/>
  </r>
  <r>
    <x v="89"/>
    <x v="5"/>
    <s v="A01"/>
  </r>
  <r>
    <x v="89"/>
    <x v="6"/>
    <s v="7-7-12"/>
  </r>
  <r>
    <x v="89"/>
    <x v="7"/>
    <s v="119.75"/>
  </r>
  <r>
    <x v="89"/>
    <x v="8"/>
    <n v="3.388925"/>
  </r>
  <r>
    <x v="89"/>
    <x v="31"/>
    <m/>
  </r>
  <r>
    <x v="89"/>
    <x v="17"/>
    <m/>
  </r>
  <r>
    <x v="89"/>
    <x v="32"/>
    <n v="1"/>
  </r>
  <r>
    <x v="89"/>
    <x v="19"/>
    <m/>
  </r>
  <r>
    <x v="89"/>
    <x v="12"/>
    <n v="1"/>
  </r>
  <r>
    <x v="89"/>
    <x v="21"/>
    <m/>
  </r>
  <r>
    <x v="89"/>
    <x v="10"/>
    <n v="5"/>
  </r>
  <r>
    <x v="89"/>
    <x v="22"/>
    <m/>
  </r>
  <r>
    <x v="89"/>
    <x v="23"/>
    <m/>
  </r>
  <r>
    <x v="89"/>
    <x v="24"/>
    <m/>
  </r>
  <r>
    <x v="89"/>
    <x v="13"/>
    <n v="3"/>
  </r>
  <r>
    <x v="89"/>
    <x v="11"/>
    <m/>
  </r>
  <r>
    <x v="89"/>
    <x v="26"/>
    <m/>
  </r>
  <r>
    <x v="89"/>
    <x v="27"/>
    <m/>
  </r>
  <r>
    <x v="89"/>
    <x v="28"/>
    <m/>
  </r>
  <r>
    <x v="89"/>
    <x v="29"/>
    <m/>
  </r>
  <r>
    <x v="89"/>
    <x v="30"/>
    <m/>
  </r>
  <r>
    <x v="89"/>
    <x v="7"/>
    <n v="0"/>
  </r>
  <r>
    <x v="89"/>
    <x v="7"/>
    <n v="10"/>
  </r>
  <r>
    <x v="68"/>
    <x v="0"/>
    <s v="Portsmouth"/>
  </r>
  <r>
    <x v="68"/>
    <x v="1"/>
    <m/>
  </r>
  <r>
    <x v="68"/>
    <x v="15"/>
    <s v="m"/>
  </r>
  <r>
    <x v="68"/>
    <x v="3"/>
    <s v="C"/>
  </r>
  <r>
    <x v="68"/>
    <x v="4"/>
    <n v="1"/>
  </r>
  <r>
    <x v="68"/>
    <x v="5"/>
    <s v="C41"/>
  </r>
  <r>
    <x v="68"/>
    <x v="6"/>
    <s v="4-13-8"/>
  </r>
  <r>
    <x v="68"/>
    <x v="7"/>
    <s v="77.5"/>
  </r>
  <r>
    <x v="68"/>
    <x v="8"/>
    <n v="2.1932499999999999"/>
  </r>
  <r>
    <x v="68"/>
    <x v="31"/>
    <m/>
  </r>
  <r>
    <x v="68"/>
    <x v="17"/>
    <m/>
  </r>
  <r>
    <x v="68"/>
    <x v="32"/>
    <m/>
  </r>
  <r>
    <x v="68"/>
    <x v="19"/>
    <m/>
  </r>
  <r>
    <x v="68"/>
    <x v="12"/>
    <m/>
  </r>
  <r>
    <x v="68"/>
    <x v="21"/>
    <m/>
  </r>
  <r>
    <x v="68"/>
    <x v="10"/>
    <n v="7"/>
  </r>
  <r>
    <x v="68"/>
    <x v="22"/>
    <m/>
  </r>
  <r>
    <x v="68"/>
    <x v="23"/>
    <m/>
  </r>
  <r>
    <x v="68"/>
    <x v="24"/>
    <m/>
  </r>
  <r>
    <x v="68"/>
    <x v="13"/>
    <n v="1"/>
  </r>
  <r>
    <x v="68"/>
    <x v="11"/>
    <m/>
  </r>
  <r>
    <x v="68"/>
    <x v="26"/>
    <m/>
  </r>
  <r>
    <x v="68"/>
    <x v="27"/>
    <m/>
  </r>
  <r>
    <x v="68"/>
    <x v="28"/>
    <m/>
  </r>
  <r>
    <x v="68"/>
    <x v="29"/>
    <m/>
  </r>
  <r>
    <x v="68"/>
    <x v="30"/>
    <m/>
  </r>
  <r>
    <x v="68"/>
    <x v="7"/>
    <n v="0"/>
  </r>
  <r>
    <x v="68"/>
    <x v="7"/>
    <n v="8"/>
  </r>
  <r>
    <x v="48"/>
    <x v="0"/>
    <s v="Weston Super Mare"/>
  </r>
  <r>
    <x v="48"/>
    <x v="1"/>
    <m/>
  </r>
  <r>
    <x v="48"/>
    <x v="15"/>
    <s v="m"/>
  </r>
  <r>
    <x v="48"/>
    <x v="3"/>
    <s v="B"/>
  </r>
  <r>
    <x v="48"/>
    <x v="4"/>
    <n v="1"/>
  </r>
  <r>
    <x v="48"/>
    <x v="5"/>
    <s v="B27"/>
  </r>
  <r>
    <x v="48"/>
    <x v="6"/>
    <s v="4-8-8"/>
  </r>
  <r>
    <x v="48"/>
    <x v="7"/>
    <s v="70.25"/>
  </r>
  <r>
    <x v="48"/>
    <x v="8"/>
    <n v="1.9880749999999998"/>
  </r>
  <r>
    <x v="48"/>
    <x v="31"/>
    <m/>
  </r>
  <r>
    <x v="48"/>
    <x v="17"/>
    <m/>
  </r>
  <r>
    <x v="48"/>
    <x v="32"/>
    <m/>
  </r>
  <r>
    <x v="48"/>
    <x v="19"/>
    <m/>
  </r>
  <r>
    <x v="48"/>
    <x v="12"/>
    <m/>
  </r>
  <r>
    <x v="48"/>
    <x v="21"/>
    <m/>
  </r>
  <r>
    <x v="48"/>
    <x v="10"/>
    <n v="6"/>
  </r>
  <r>
    <x v="48"/>
    <x v="22"/>
    <m/>
  </r>
  <r>
    <x v="48"/>
    <x v="23"/>
    <m/>
  </r>
  <r>
    <x v="48"/>
    <x v="24"/>
    <m/>
  </r>
  <r>
    <x v="48"/>
    <x v="13"/>
    <n v="2"/>
  </r>
  <r>
    <x v="48"/>
    <x v="11"/>
    <m/>
  </r>
  <r>
    <x v="48"/>
    <x v="26"/>
    <m/>
  </r>
  <r>
    <x v="48"/>
    <x v="27"/>
    <m/>
  </r>
  <r>
    <x v="48"/>
    <x v="28"/>
    <m/>
  </r>
  <r>
    <x v="48"/>
    <x v="29"/>
    <m/>
  </r>
  <r>
    <x v="48"/>
    <x v="30"/>
    <m/>
  </r>
  <r>
    <x v="48"/>
    <x v="7"/>
    <n v="2"/>
  </r>
  <r>
    <x v="48"/>
    <x v="7"/>
    <n v="10"/>
  </r>
  <r>
    <x v="35"/>
    <x v="0"/>
    <s v="Worthing"/>
  </r>
  <r>
    <x v="35"/>
    <x v="1"/>
    <m/>
  </r>
  <r>
    <x v="35"/>
    <x v="15"/>
    <s v="m"/>
  </r>
  <r>
    <x v="35"/>
    <x v="3"/>
    <s v="A"/>
  </r>
  <r>
    <x v="35"/>
    <x v="4"/>
    <n v="2"/>
  </r>
  <r>
    <x v="35"/>
    <x v="5"/>
    <s v="A10"/>
  </r>
  <r>
    <x v="35"/>
    <x v="6"/>
    <s v="6-3-0"/>
  </r>
  <r>
    <x v="35"/>
    <x v="7"/>
    <s v="99"/>
  </r>
  <r>
    <x v="35"/>
    <x v="8"/>
    <n v="2.8016999999999999"/>
  </r>
  <r>
    <x v="35"/>
    <x v="31"/>
    <m/>
  </r>
  <r>
    <x v="35"/>
    <x v="17"/>
    <m/>
  </r>
  <r>
    <x v="35"/>
    <x v="32"/>
    <m/>
  </r>
  <r>
    <x v="35"/>
    <x v="19"/>
    <m/>
  </r>
  <r>
    <x v="35"/>
    <x v="12"/>
    <n v="1"/>
  </r>
  <r>
    <x v="35"/>
    <x v="21"/>
    <m/>
  </r>
  <r>
    <x v="35"/>
    <x v="10"/>
    <n v="11"/>
  </r>
  <r>
    <x v="35"/>
    <x v="22"/>
    <m/>
  </r>
  <r>
    <x v="35"/>
    <x v="23"/>
    <m/>
  </r>
  <r>
    <x v="35"/>
    <x v="24"/>
    <m/>
  </r>
  <r>
    <x v="35"/>
    <x v="13"/>
    <n v="1"/>
  </r>
  <r>
    <x v="35"/>
    <x v="11"/>
    <m/>
  </r>
  <r>
    <x v="35"/>
    <x v="26"/>
    <m/>
  </r>
  <r>
    <x v="35"/>
    <x v="27"/>
    <m/>
  </r>
  <r>
    <x v="35"/>
    <x v="28"/>
    <m/>
  </r>
  <r>
    <x v="35"/>
    <x v="29"/>
    <m/>
  </r>
  <r>
    <x v="35"/>
    <x v="30"/>
    <m/>
  </r>
  <r>
    <x v="35"/>
    <x v="7"/>
    <n v="2"/>
  </r>
  <r>
    <x v="35"/>
    <x v="7"/>
    <n v="15"/>
  </r>
  <r>
    <x v="79"/>
    <x v="0"/>
    <s v="Portsmouth"/>
  </r>
  <r>
    <x v="79"/>
    <x v="1"/>
    <m/>
  </r>
  <r>
    <x v="79"/>
    <x v="15"/>
    <s v="m"/>
  </r>
  <r>
    <x v="79"/>
    <x v="3"/>
    <s v="C"/>
  </r>
  <r>
    <x v="79"/>
    <x v="4"/>
    <n v="2"/>
  </r>
  <r>
    <x v="79"/>
    <x v="5"/>
    <s v="C55"/>
  </r>
  <r>
    <x v="79"/>
    <x v="6"/>
    <s v="4-7-0"/>
  </r>
  <r>
    <x v="79"/>
    <x v="7"/>
    <s v="71"/>
  </r>
  <r>
    <x v="79"/>
    <x v="8"/>
    <n v="2.0093000000000001"/>
  </r>
  <r>
    <x v="79"/>
    <x v="31"/>
    <m/>
  </r>
  <r>
    <x v="79"/>
    <x v="17"/>
    <m/>
  </r>
  <r>
    <x v="79"/>
    <x v="32"/>
    <m/>
  </r>
  <r>
    <x v="79"/>
    <x v="19"/>
    <m/>
  </r>
  <r>
    <x v="79"/>
    <x v="12"/>
    <m/>
  </r>
  <r>
    <x v="79"/>
    <x v="21"/>
    <m/>
  </r>
  <r>
    <x v="79"/>
    <x v="10"/>
    <n v="9"/>
  </r>
  <r>
    <x v="79"/>
    <x v="22"/>
    <m/>
  </r>
  <r>
    <x v="79"/>
    <x v="23"/>
    <m/>
  </r>
  <r>
    <x v="79"/>
    <x v="24"/>
    <m/>
  </r>
  <r>
    <x v="79"/>
    <x v="13"/>
    <m/>
  </r>
  <r>
    <x v="79"/>
    <x v="11"/>
    <m/>
  </r>
  <r>
    <x v="79"/>
    <x v="26"/>
    <m/>
  </r>
  <r>
    <x v="79"/>
    <x v="27"/>
    <m/>
  </r>
  <r>
    <x v="79"/>
    <x v="28"/>
    <m/>
  </r>
  <r>
    <x v="79"/>
    <x v="29"/>
    <m/>
  </r>
  <r>
    <x v="79"/>
    <x v="30"/>
    <m/>
  </r>
  <r>
    <x v="79"/>
    <x v="7"/>
    <n v="1"/>
  </r>
  <r>
    <x v="79"/>
    <x v="7"/>
    <n v="10"/>
  </r>
  <r>
    <x v="28"/>
    <x v="0"/>
    <s v="Bournemouth"/>
  </r>
  <r>
    <x v="28"/>
    <x v="1"/>
    <m/>
  </r>
  <r>
    <x v="28"/>
    <x v="15"/>
    <s v="m"/>
  </r>
  <r>
    <x v="28"/>
    <x v="3"/>
    <s v="B"/>
  </r>
  <r>
    <x v="28"/>
    <x v="4"/>
    <n v="2"/>
  </r>
  <r>
    <x v="28"/>
    <x v="5"/>
    <s v="B22"/>
  </r>
  <r>
    <x v="28"/>
    <x v="6"/>
    <s v="3-3-8"/>
  </r>
  <r>
    <x v="28"/>
    <x v="7"/>
    <s v="51.5"/>
  </r>
  <r>
    <x v="28"/>
    <x v="8"/>
    <n v="1.4574499999999999"/>
  </r>
  <r>
    <x v="28"/>
    <x v="31"/>
    <m/>
  </r>
  <r>
    <x v="28"/>
    <x v="17"/>
    <m/>
  </r>
  <r>
    <x v="28"/>
    <x v="32"/>
    <m/>
  </r>
  <r>
    <x v="28"/>
    <x v="19"/>
    <m/>
  </r>
  <r>
    <x v="28"/>
    <x v="12"/>
    <m/>
  </r>
  <r>
    <x v="28"/>
    <x v="21"/>
    <m/>
  </r>
  <r>
    <x v="28"/>
    <x v="10"/>
    <n v="3"/>
  </r>
  <r>
    <x v="28"/>
    <x v="22"/>
    <m/>
  </r>
  <r>
    <x v="28"/>
    <x v="23"/>
    <m/>
  </r>
  <r>
    <x v="28"/>
    <x v="24"/>
    <n v="1"/>
  </r>
  <r>
    <x v="28"/>
    <x v="13"/>
    <n v="1"/>
  </r>
  <r>
    <x v="28"/>
    <x v="11"/>
    <m/>
  </r>
  <r>
    <x v="28"/>
    <x v="26"/>
    <n v="1"/>
  </r>
  <r>
    <x v="28"/>
    <x v="27"/>
    <m/>
  </r>
  <r>
    <x v="28"/>
    <x v="28"/>
    <m/>
  </r>
  <r>
    <x v="28"/>
    <x v="29"/>
    <m/>
  </r>
  <r>
    <x v="28"/>
    <x v="30"/>
    <m/>
  </r>
  <r>
    <x v="28"/>
    <x v="7"/>
    <n v="2"/>
  </r>
  <r>
    <x v="28"/>
    <x v="7"/>
    <n v="8"/>
  </r>
  <r>
    <x v="29"/>
    <x v="0"/>
    <s v="Southampton"/>
  </r>
  <r>
    <x v="29"/>
    <x v="1"/>
    <m/>
  </r>
  <r>
    <x v="29"/>
    <x v="15"/>
    <s v="m"/>
  </r>
  <r>
    <x v="29"/>
    <x v="3"/>
    <s v="A"/>
  </r>
  <r>
    <x v="29"/>
    <x v="4"/>
    <n v="3"/>
  </r>
  <r>
    <x v="29"/>
    <x v="5"/>
    <s v="A04"/>
  </r>
  <r>
    <x v="29"/>
    <x v="6"/>
    <s v="5-12-8"/>
  </r>
  <r>
    <x v="29"/>
    <x v="7"/>
    <s v="92.5"/>
  </r>
  <r>
    <x v="29"/>
    <x v="8"/>
    <n v="2.61775"/>
  </r>
  <r>
    <x v="29"/>
    <x v="31"/>
    <m/>
  </r>
  <r>
    <x v="29"/>
    <x v="17"/>
    <m/>
  </r>
  <r>
    <x v="29"/>
    <x v="32"/>
    <m/>
  </r>
  <r>
    <x v="29"/>
    <x v="19"/>
    <m/>
  </r>
  <r>
    <x v="29"/>
    <x v="12"/>
    <m/>
  </r>
  <r>
    <x v="29"/>
    <x v="21"/>
    <m/>
  </r>
  <r>
    <x v="29"/>
    <x v="10"/>
    <n v="7"/>
  </r>
  <r>
    <x v="29"/>
    <x v="22"/>
    <m/>
  </r>
  <r>
    <x v="29"/>
    <x v="23"/>
    <m/>
  </r>
  <r>
    <x v="29"/>
    <x v="24"/>
    <m/>
  </r>
  <r>
    <x v="29"/>
    <x v="13"/>
    <n v="4"/>
  </r>
  <r>
    <x v="29"/>
    <x v="11"/>
    <m/>
  </r>
  <r>
    <x v="29"/>
    <x v="26"/>
    <m/>
  </r>
  <r>
    <x v="29"/>
    <x v="27"/>
    <m/>
  </r>
  <r>
    <x v="29"/>
    <x v="28"/>
    <m/>
  </r>
  <r>
    <x v="29"/>
    <x v="29"/>
    <m/>
  </r>
  <r>
    <x v="29"/>
    <x v="30"/>
    <m/>
  </r>
  <r>
    <x v="29"/>
    <x v="7"/>
    <n v="0"/>
  </r>
  <r>
    <x v="29"/>
    <x v="7"/>
    <n v="11"/>
  </r>
  <r>
    <x v="26"/>
    <x v="0"/>
    <s v="Sway"/>
  </r>
  <r>
    <x v="26"/>
    <x v="1"/>
    <m/>
  </r>
  <r>
    <x v="26"/>
    <x v="15"/>
    <s v="m"/>
  </r>
  <r>
    <x v="26"/>
    <x v="3"/>
    <s v="C"/>
  </r>
  <r>
    <x v="26"/>
    <x v="4"/>
    <n v="3"/>
  </r>
  <r>
    <x v="26"/>
    <x v="5"/>
    <s v="C48"/>
  </r>
  <r>
    <x v="26"/>
    <x v="6"/>
    <s v="4-0-0"/>
  </r>
  <r>
    <x v="26"/>
    <x v="7"/>
    <s v="52"/>
  </r>
  <r>
    <x v="26"/>
    <x v="8"/>
    <n v="1.4716"/>
  </r>
  <r>
    <x v="26"/>
    <x v="31"/>
    <m/>
  </r>
  <r>
    <x v="26"/>
    <x v="17"/>
    <m/>
  </r>
  <r>
    <x v="26"/>
    <x v="32"/>
    <m/>
  </r>
  <r>
    <x v="26"/>
    <x v="19"/>
    <m/>
  </r>
  <r>
    <x v="26"/>
    <x v="12"/>
    <m/>
  </r>
  <r>
    <x v="26"/>
    <x v="21"/>
    <m/>
  </r>
  <r>
    <x v="26"/>
    <x v="10"/>
    <n v="4"/>
  </r>
  <r>
    <x v="26"/>
    <x v="22"/>
    <m/>
  </r>
  <r>
    <x v="26"/>
    <x v="23"/>
    <m/>
  </r>
  <r>
    <x v="26"/>
    <x v="24"/>
    <m/>
  </r>
  <r>
    <x v="26"/>
    <x v="13"/>
    <n v="1"/>
  </r>
  <r>
    <x v="26"/>
    <x v="11"/>
    <n v="1"/>
  </r>
  <r>
    <x v="26"/>
    <x v="26"/>
    <m/>
  </r>
  <r>
    <x v="26"/>
    <x v="27"/>
    <m/>
  </r>
  <r>
    <x v="26"/>
    <x v="28"/>
    <m/>
  </r>
  <r>
    <x v="26"/>
    <x v="29"/>
    <m/>
  </r>
  <r>
    <x v="26"/>
    <x v="30"/>
    <m/>
  </r>
  <r>
    <x v="26"/>
    <x v="7"/>
    <n v="3"/>
  </r>
  <r>
    <x v="26"/>
    <x v="7"/>
    <n v="9"/>
  </r>
  <r>
    <x v="2"/>
    <x v="0"/>
    <s v="Somerset"/>
  </r>
  <r>
    <x v="2"/>
    <x v="1"/>
    <m/>
  </r>
  <r>
    <x v="2"/>
    <x v="15"/>
    <s v="m"/>
  </r>
  <r>
    <x v="2"/>
    <x v="3"/>
    <s v="B"/>
  </r>
  <r>
    <x v="2"/>
    <x v="4"/>
    <n v="3"/>
  </r>
  <r>
    <x v="2"/>
    <x v="5"/>
    <s v="B38"/>
  </r>
  <r>
    <x v="2"/>
    <x v="6"/>
    <s v="2-11-0"/>
  </r>
  <r>
    <x v="2"/>
    <x v="7"/>
    <s v="43"/>
  </r>
  <r>
    <x v="2"/>
    <x v="8"/>
    <n v="1.2168999999999999"/>
  </r>
  <r>
    <x v="2"/>
    <x v="31"/>
    <m/>
  </r>
  <r>
    <x v="2"/>
    <x v="17"/>
    <m/>
  </r>
  <r>
    <x v="2"/>
    <x v="32"/>
    <m/>
  </r>
  <r>
    <x v="2"/>
    <x v="19"/>
    <m/>
  </r>
  <r>
    <x v="2"/>
    <x v="12"/>
    <m/>
  </r>
  <r>
    <x v="2"/>
    <x v="21"/>
    <m/>
  </r>
  <r>
    <x v="2"/>
    <x v="10"/>
    <n v="3"/>
  </r>
  <r>
    <x v="2"/>
    <x v="22"/>
    <m/>
  </r>
  <r>
    <x v="2"/>
    <x v="23"/>
    <m/>
  </r>
  <r>
    <x v="2"/>
    <x v="24"/>
    <m/>
  </r>
  <r>
    <x v="2"/>
    <x v="13"/>
    <n v="1"/>
  </r>
  <r>
    <x v="2"/>
    <x v="11"/>
    <m/>
  </r>
  <r>
    <x v="2"/>
    <x v="26"/>
    <m/>
  </r>
  <r>
    <x v="2"/>
    <x v="27"/>
    <m/>
  </r>
  <r>
    <x v="2"/>
    <x v="28"/>
    <m/>
  </r>
  <r>
    <x v="2"/>
    <x v="29"/>
    <m/>
  </r>
  <r>
    <x v="2"/>
    <x v="30"/>
    <m/>
  </r>
  <r>
    <x v="2"/>
    <x v="7"/>
    <n v="1"/>
  </r>
  <r>
    <x v="2"/>
    <x v="7"/>
    <n v="5"/>
  </r>
  <r>
    <x v="16"/>
    <x v="0"/>
    <s v="IOW"/>
  </r>
  <r>
    <x v="16"/>
    <x v="1"/>
    <m/>
  </r>
  <r>
    <x v="16"/>
    <x v="15"/>
    <s v="m"/>
  </r>
  <r>
    <x v="16"/>
    <x v="3"/>
    <s v="A"/>
  </r>
  <r>
    <x v="16"/>
    <x v="4"/>
    <n v="4"/>
  </r>
  <r>
    <x v="16"/>
    <x v="5"/>
    <s v="A09"/>
  </r>
  <r>
    <x v="16"/>
    <x v="6"/>
    <s v="5-10-0"/>
  </r>
  <r>
    <x v="16"/>
    <x v="7"/>
    <s v="90"/>
  </r>
  <r>
    <x v="16"/>
    <x v="8"/>
    <n v="2.5469999999999997"/>
  </r>
  <r>
    <x v="16"/>
    <x v="31"/>
    <m/>
  </r>
  <r>
    <x v="16"/>
    <x v="17"/>
    <m/>
  </r>
  <r>
    <x v="16"/>
    <x v="32"/>
    <m/>
  </r>
  <r>
    <x v="16"/>
    <x v="19"/>
    <m/>
  </r>
  <r>
    <x v="16"/>
    <x v="12"/>
    <m/>
  </r>
  <r>
    <x v="16"/>
    <x v="21"/>
    <m/>
  </r>
  <r>
    <x v="16"/>
    <x v="10"/>
    <n v="9"/>
  </r>
  <r>
    <x v="16"/>
    <x v="22"/>
    <m/>
  </r>
  <r>
    <x v="16"/>
    <x v="23"/>
    <m/>
  </r>
  <r>
    <x v="16"/>
    <x v="24"/>
    <m/>
  </r>
  <r>
    <x v="16"/>
    <x v="13"/>
    <n v="2"/>
  </r>
  <r>
    <x v="16"/>
    <x v="11"/>
    <m/>
  </r>
  <r>
    <x v="16"/>
    <x v="26"/>
    <m/>
  </r>
  <r>
    <x v="16"/>
    <x v="27"/>
    <m/>
  </r>
  <r>
    <x v="16"/>
    <x v="28"/>
    <m/>
  </r>
  <r>
    <x v="16"/>
    <x v="29"/>
    <m/>
  </r>
  <r>
    <x v="16"/>
    <x v="30"/>
    <m/>
  </r>
  <r>
    <x v="16"/>
    <x v="7"/>
    <n v="1"/>
  </r>
  <r>
    <x v="16"/>
    <x v="7"/>
    <n v="12"/>
  </r>
  <r>
    <x v="25"/>
    <x v="0"/>
    <m/>
  </r>
  <r>
    <x v="25"/>
    <x v="1"/>
    <m/>
  </r>
  <r>
    <x v="25"/>
    <x v="15"/>
    <s v="m"/>
  </r>
  <r>
    <x v="25"/>
    <x v="3"/>
    <s v="C"/>
  </r>
  <r>
    <x v="25"/>
    <x v="4"/>
    <n v="4"/>
  </r>
  <r>
    <x v="25"/>
    <x v="5"/>
    <s v="C51"/>
  </r>
  <r>
    <x v="25"/>
    <x v="6"/>
    <s v="2-13-8"/>
  </r>
  <r>
    <x v="25"/>
    <x v="7"/>
    <s v="45.5"/>
  </r>
  <r>
    <x v="25"/>
    <x v="8"/>
    <n v="1.28765"/>
  </r>
  <r>
    <x v="25"/>
    <x v="31"/>
    <m/>
  </r>
  <r>
    <x v="25"/>
    <x v="17"/>
    <m/>
  </r>
  <r>
    <x v="25"/>
    <x v="32"/>
    <m/>
  </r>
  <r>
    <x v="25"/>
    <x v="19"/>
    <m/>
  </r>
  <r>
    <x v="25"/>
    <x v="12"/>
    <m/>
  </r>
  <r>
    <x v="25"/>
    <x v="21"/>
    <m/>
  </r>
  <r>
    <x v="25"/>
    <x v="10"/>
    <n v="3"/>
  </r>
  <r>
    <x v="25"/>
    <x v="22"/>
    <m/>
  </r>
  <r>
    <x v="25"/>
    <x v="23"/>
    <m/>
  </r>
  <r>
    <x v="25"/>
    <x v="24"/>
    <m/>
  </r>
  <r>
    <x v="25"/>
    <x v="13"/>
    <n v="1"/>
  </r>
  <r>
    <x v="25"/>
    <x v="11"/>
    <m/>
  </r>
  <r>
    <x v="25"/>
    <x v="26"/>
    <m/>
  </r>
  <r>
    <x v="25"/>
    <x v="27"/>
    <m/>
  </r>
  <r>
    <x v="25"/>
    <x v="28"/>
    <m/>
  </r>
  <r>
    <x v="25"/>
    <x v="29"/>
    <m/>
  </r>
  <r>
    <x v="25"/>
    <x v="30"/>
    <n v="1"/>
  </r>
  <r>
    <x v="25"/>
    <x v="7"/>
    <n v="1"/>
  </r>
  <r>
    <x v="25"/>
    <x v="7"/>
    <n v="6"/>
  </r>
  <r>
    <x v="10"/>
    <x v="0"/>
    <s v="Southampton"/>
  </r>
  <r>
    <x v="10"/>
    <x v="1"/>
    <m/>
  </r>
  <r>
    <x v="10"/>
    <x v="15"/>
    <s v="m"/>
  </r>
  <r>
    <x v="10"/>
    <x v="3"/>
    <s v="B"/>
  </r>
  <r>
    <x v="10"/>
    <x v="4"/>
    <n v="4"/>
  </r>
  <r>
    <x v="10"/>
    <x v="5"/>
    <s v="B20"/>
  </r>
  <r>
    <x v="10"/>
    <x v="6"/>
    <s v="2-5-0"/>
  </r>
  <r>
    <x v="10"/>
    <x v="7"/>
    <s v="37"/>
  </r>
  <r>
    <x v="10"/>
    <x v="8"/>
    <n v="1.0470999999999999"/>
  </r>
  <r>
    <x v="10"/>
    <x v="31"/>
    <m/>
  </r>
  <r>
    <x v="10"/>
    <x v="17"/>
    <m/>
  </r>
  <r>
    <x v="10"/>
    <x v="32"/>
    <m/>
  </r>
  <r>
    <x v="10"/>
    <x v="19"/>
    <m/>
  </r>
  <r>
    <x v="10"/>
    <x v="12"/>
    <m/>
  </r>
  <r>
    <x v="10"/>
    <x v="21"/>
    <m/>
  </r>
  <r>
    <x v="10"/>
    <x v="10"/>
    <n v="4"/>
  </r>
  <r>
    <x v="10"/>
    <x v="22"/>
    <m/>
  </r>
  <r>
    <x v="10"/>
    <x v="23"/>
    <m/>
  </r>
  <r>
    <x v="10"/>
    <x v="24"/>
    <m/>
  </r>
  <r>
    <x v="10"/>
    <x v="13"/>
    <m/>
  </r>
  <r>
    <x v="10"/>
    <x v="11"/>
    <m/>
  </r>
  <r>
    <x v="10"/>
    <x v="26"/>
    <m/>
  </r>
  <r>
    <x v="10"/>
    <x v="27"/>
    <m/>
  </r>
  <r>
    <x v="10"/>
    <x v="28"/>
    <m/>
  </r>
  <r>
    <x v="10"/>
    <x v="29"/>
    <m/>
  </r>
  <r>
    <x v="10"/>
    <x v="30"/>
    <m/>
  </r>
  <r>
    <x v="10"/>
    <x v="7"/>
    <n v="1"/>
  </r>
  <r>
    <x v="10"/>
    <x v="7"/>
    <n v="5"/>
  </r>
  <r>
    <x v="87"/>
    <x v="0"/>
    <s v="Southampton"/>
  </r>
  <r>
    <x v="87"/>
    <x v="1"/>
    <m/>
  </r>
  <r>
    <x v="87"/>
    <x v="15"/>
    <s v="m"/>
  </r>
  <r>
    <x v="87"/>
    <x v="3"/>
    <s v="A"/>
  </r>
  <r>
    <x v="87"/>
    <x v="4"/>
    <n v="5"/>
  </r>
  <r>
    <x v="87"/>
    <x v="5"/>
    <s v="A02"/>
  </r>
  <r>
    <x v="87"/>
    <x v="6"/>
    <s v="3-11-0"/>
  </r>
  <r>
    <x v="87"/>
    <x v="7"/>
    <s v="61"/>
  </r>
  <r>
    <x v="87"/>
    <x v="8"/>
    <n v="1.7262999999999999"/>
  </r>
  <r>
    <x v="87"/>
    <x v="31"/>
    <m/>
  </r>
  <r>
    <x v="87"/>
    <x v="17"/>
    <m/>
  </r>
  <r>
    <x v="87"/>
    <x v="32"/>
    <m/>
  </r>
  <r>
    <x v="87"/>
    <x v="19"/>
    <m/>
  </r>
  <r>
    <x v="87"/>
    <x v="12"/>
    <m/>
  </r>
  <r>
    <x v="87"/>
    <x v="21"/>
    <m/>
  </r>
  <r>
    <x v="87"/>
    <x v="10"/>
    <n v="7"/>
  </r>
  <r>
    <x v="87"/>
    <x v="22"/>
    <m/>
  </r>
  <r>
    <x v="87"/>
    <x v="23"/>
    <m/>
  </r>
  <r>
    <x v="87"/>
    <x v="24"/>
    <m/>
  </r>
  <r>
    <x v="87"/>
    <x v="13"/>
    <n v="1"/>
  </r>
  <r>
    <x v="87"/>
    <x v="11"/>
    <m/>
  </r>
  <r>
    <x v="87"/>
    <x v="26"/>
    <m/>
  </r>
  <r>
    <x v="87"/>
    <x v="27"/>
    <m/>
  </r>
  <r>
    <x v="87"/>
    <x v="28"/>
    <m/>
  </r>
  <r>
    <x v="87"/>
    <x v="29"/>
    <m/>
  </r>
  <r>
    <x v="87"/>
    <x v="30"/>
    <m/>
  </r>
  <r>
    <x v="87"/>
    <x v="7"/>
    <n v="2"/>
  </r>
  <r>
    <x v="87"/>
    <x v="7"/>
    <n v="10"/>
  </r>
  <r>
    <x v="54"/>
    <x v="0"/>
    <s v="Southampton"/>
  </r>
  <r>
    <x v="54"/>
    <x v="1"/>
    <m/>
  </r>
  <r>
    <x v="54"/>
    <x v="15"/>
    <s v="m"/>
  </r>
  <r>
    <x v="54"/>
    <x v="3"/>
    <s v="C"/>
  </r>
  <r>
    <x v="54"/>
    <x v="4"/>
    <n v="5"/>
  </r>
  <r>
    <x v="54"/>
    <x v="5"/>
    <s v="C40"/>
  </r>
  <r>
    <x v="54"/>
    <x v="6"/>
    <s v="2-8-0"/>
  </r>
  <r>
    <x v="54"/>
    <x v="7"/>
    <s v="40"/>
  </r>
  <r>
    <x v="54"/>
    <x v="8"/>
    <n v="1.1319999999999999"/>
  </r>
  <r>
    <x v="54"/>
    <x v="31"/>
    <m/>
  </r>
  <r>
    <x v="54"/>
    <x v="17"/>
    <m/>
  </r>
  <r>
    <x v="54"/>
    <x v="32"/>
    <m/>
  </r>
  <r>
    <x v="54"/>
    <x v="19"/>
    <m/>
  </r>
  <r>
    <x v="54"/>
    <x v="12"/>
    <m/>
  </r>
  <r>
    <x v="54"/>
    <x v="21"/>
    <m/>
  </r>
  <r>
    <x v="54"/>
    <x v="10"/>
    <n v="4"/>
  </r>
  <r>
    <x v="54"/>
    <x v="22"/>
    <m/>
  </r>
  <r>
    <x v="54"/>
    <x v="23"/>
    <m/>
  </r>
  <r>
    <x v="54"/>
    <x v="24"/>
    <m/>
  </r>
  <r>
    <x v="54"/>
    <x v="13"/>
    <n v="3"/>
  </r>
  <r>
    <x v="54"/>
    <x v="11"/>
    <m/>
  </r>
  <r>
    <x v="54"/>
    <x v="26"/>
    <m/>
  </r>
  <r>
    <x v="54"/>
    <x v="27"/>
    <m/>
  </r>
  <r>
    <x v="54"/>
    <x v="28"/>
    <m/>
  </r>
  <r>
    <x v="54"/>
    <x v="29"/>
    <m/>
  </r>
  <r>
    <x v="54"/>
    <x v="30"/>
    <m/>
  </r>
  <r>
    <x v="54"/>
    <x v="7"/>
    <n v="0"/>
  </r>
  <r>
    <x v="54"/>
    <x v="7"/>
    <n v="7"/>
  </r>
  <r>
    <x v="38"/>
    <x v="0"/>
    <s v="Portsmouth"/>
  </r>
  <r>
    <x v="38"/>
    <x v="1"/>
    <m/>
  </r>
  <r>
    <x v="38"/>
    <x v="15"/>
    <s v="M"/>
  </r>
  <r>
    <x v="38"/>
    <x v="3"/>
    <s v="B"/>
  </r>
  <r>
    <x v="38"/>
    <x v="4"/>
    <n v="5"/>
  </r>
  <r>
    <x v="38"/>
    <x v="5"/>
    <s v="B24"/>
  </r>
  <r>
    <x v="38"/>
    <x v="6"/>
    <s v="2-1-0"/>
  </r>
  <r>
    <x v="38"/>
    <x v="7"/>
    <s v="33"/>
  </r>
  <r>
    <x v="38"/>
    <x v="8"/>
    <n v="0.93389999999999995"/>
  </r>
  <r>
    <x v="38"/>
    <x v="31"/>
    <m/>
  </r>
  <r>
    <x v="38"/>
    <x v="17"/>
    <m/>
  </r>
  <r>
    <x v="38"/>
    <x v="32"/>
    <m/>
  </r>
  <r>
    <x v="38"/>
    <x v="19"/>
    <m/>
  </r>
  <r>
    <x v="38"/>
    <x v="12"/>
    <m/>
  </r>
  <r>
    <x v="38"/>
    <x v="21"/>
    <m/>
  </r>
  <r>
    <x v="38"/>
    <x v="10"/>
    <n v="3"/>
  </r>
  <r>
    <x v="38"/>
    <x v="22"/>
    <m/>
  </r>
  <r>
    <x v="38"/>
    <x v="23"/>
    <m/>
  </r>
  <r>
    <x v="38"/>
    <x v="24"/>
    <m/>
  </r>
  <r>
    <x v="38"/>
    <x v="13"/>
    <m/>
  </r>
  <r>
    <x v="38"/>
    <x v="11"/>
    <m/>
  </r>
  <r>
    <x v="38"/>
    <x v="26"/>
    <m/>
  </r>
  <r>
    <x v="38"/>
    <x v="27"/>
    <m/>
  </r>
  <r>
    <x v="38"/>
    <x v="28"/>
    <m/>
  </r>
  <r>
    <x v="38"/>
    <x v="29"/>
    <m/>
  </r>
  <r>
    <x v="38"/>
    <x v="30"/>
    <m/>
  </r>
  <r>
    <x v="38"/>
    <x v="7"/>
    <n v="1"/>
  </r>
  <r>
    <x v="38"/>
    <x v="7"/>
    <n v="4"/>
  </r>
  <r>
    <x v="47"/>
    <x v="0"/>
    <s v="Portsmouth"/>
  </r>
  <r>
    <x v="47"/>
    <x v="1"/>
    <m/>
  </r>
  <r>
    <x v="47"/>
    <x v="15"/>
    <s v="m"/>
  </r>
  <r>
    <x v="47"/>
    <x v="3"/>
    <s v="A"/>
  </r>
  <r>
    <x v="47"/>
    <x v="4"/>
    <n v="6"/>
  </r>
  <r>
    <x v="47"/>
    <x v="5"/>
    <s v="A07"/>
  </r>
  <r>
    <x v="47"/>
    <x v="6"/>
    <s v="3-8-0"/>
  </r>
  <r>
    <x v="47"/>
    <x v="7"/>
    <s v="56"/>
  </r>
  <r>
    <x v="47"/>
    <x v="8"/>
    <n v="1.5848"/>
  </r>
  <r>
    <x v="47"/>
    <x v="31"/>
    <m/>
  </r>
  <r>
    <x v="47"/>
    <x v="17"/>
    <m/>
  </r>
  <r>
    <x v="47"/>
    <x v="32"/>
    <m/>
  </r>
  <r>
    <x v="47"/>
    <x v="19"/>
    <n v="1"/>
  </r>
  <r>
    <x v="47"/>
    <x v="12"/>
    <m/>
  </r>
  <r>
    <x v="47"/>
    <x v="21"/>
    <m/>
  </r>
  <r>
    <x v="47"/>
    <x v="10"/>
    <n v="4"/>
  </r>
  <r>
    <x v="47"/>
    <x v="22"/>
    <m/>
  </r>
  <r>
    <x v="47"/>
    <x v="23"/>
    <m/>
  </r>
  <r>
    <x v="47"/>
    <x v="24"/>
    <m/>
  </r>
  <r>
    <x v="47"/>
    <x v="13"/>
    <n v="1"/>
  </r>
  <r>
    <x v="47"/>
    <x v="11"/>
    <m/>
  </r>
  <r>
    <x v="47"/>
    <x v="26"/>
    <m/>
  </r>
  <r>
    <x v="47"/>
    <x v="27"/>
    <m/>
  </r>
  <r>
    <x v="47"/>
    <x v="28"/>
    <m/>
  </r>
  <r>
    <x v="47"/>
    <x v="29"/>
    <m/>
  </r>
  <r>
    <x v="47"/>
    <x v="30"/>
    <m/>
  </r>
  <r>
    <x v="47"/>
    <x v="7"/>
    <n v="2"/>
  </r>
  <r>
    <x v="47"/>
    <x v="7"/>
    <n v="8"/>
  </r>
  <r>
    <x v="51"/>
    <x v="0"/>
    <s v="Southampton"/>
  </r>
  <r>
    <x v="51"/>
    <x v="1"/>
    <m/>
  </r>
  <r>
    <x v="51"/>
    <x v="15"/>
    <s v="m"/>
  </r>
  <r>
    <x v="51"/>
    <x v="3"/>
    <s v="C"/>
  </r>
  <r>
    <x v="51"/>
    <x v="4"/>
    <n v="6"/>
  </r>
  <r>
    <x v="51"/>
    <x v="5"/>
    <s v="C45"/>
  </r>
  <r>
    <x v="51"/>
    <x v="6"/>
    <s v="2-4-0"/>
  </r>
  <r>
    <x v="51"/>
    <x v="7"/>
    <s v="40"/>
  </r>
  <r>
    <x v="51"/>
    <x v="8"/>
    <n v="1.1319999999999999"/>
  </r>
  <r>
    <x v="51"/>
    <x v="31"/>
    <m/>
  </r>
  <r>
    <x v="51"/>
    <x v="17"/>
    <m/>
  </r>
  <r>
    <x v="51"/>
    <x v="32"/>
    <m/>
  </r>
  <r>
    <x v="51"/>
    <x v="19"/>
    <m/>
  </r>
  <r>
    <x v="51"/>
    <x v="12"/>
    <m/>
  </r>
  <r>
    <x v="51"/>
    <x v="21"/>
    <m/>
  </r>
  <r>
    <x v="51"/>
    <x v="10"/>
    <n v="3"/>
  </r>
  <r>
    <x v="51"/>
    <x v="22"/>
    <m/>
  </r>
  <r>
    <x v="51"/>
    <x v="23"/>
    <m/>
  </r>
  <r>
    <x v="51"/>
    <x v="24"/>
    <n v="1"/>
  </r>
  <r>
    <x v="51"/>
    <x v="13"/>
    <m/>
  </r>
  <r>
    <x v="51"/>
    <x v="11"/>
    <m/>
  </r>
  <r>
    <x v="51"/>
    <x v="26"/>
    <m/>
  </r>
  <r>
    <x v="51"/>
    <x v="27"/>
    <m/>
  </r>
  <r>
    <x v="51"/>
    <x v="28"/>
    <m/>
  </r>
  <r>
    <x v="51"/>
    <x v="29"/>
    <m/>
  </r>
  <r>
    <x v="51"/>
    <x v="30"/>
    <m/>
  </r>
  <r>
    <x v="51"/>
    <x v="7"/>
    <n v="1"/>
  </r>
  <r>
    <x v="51"/>
    <x v="7"/>
    <n v="5"/>
  </r>
  <r>
    <x v="61"/>
    <x v="0"/>
    <s v="Portsmouth"/>
  </r>
  <r>
    <x v="61"/>
    <x v="1"/>
    <m/>
  </r>
  <r>
    <x v="61"/>
    <x v="15"/>
    <s v="m"/>
  </r>
  <r>
    <x v="61"/>
    <x v="3"/>
    <s v="C"/>
  </r>
  <r>
    <x v="61"/>
    <x v="4"/>
    <n v="6"/>
  </r>
  <r>
    <x v="61"/>
    <x v="5"/>
    <s v="C47"/>
  </r>
  <r>
    <x v="61"/>
    <x v="6"/>
    <s v="2-4-0"/>
  </r>
  <r>
    <x v="61"/>
    <x v="7"/>
    <s v="36"/>
  </r>
  <r>
    <x v="61"/>
    <x v="8"/>
    <n v="1.0187999999999999"/>
  </r>
  <r>
    <x v="61"/>
    <x v="31"/>
    <m/>
  </r>
  <r>
    <x v="61"/>
    <x v="17"/>
    <m/>
  </r>
  <r>
    <x v="61"/>
    <x v="32"/>
    <m/>
  </r>
  <r>
    <x v="61"/>
    <x v="19"/>
    <m/>
  </r>
  <r>
    <x v="61"/>
    <x v="12"/>
    <m/>
  </r>
  <r>
    <x v="61"/>
    <x v="21"/>
    <m/>
  </r>
  <r>
    <x v="61"/>
    <x v="10"/>
    <n v="4"/>
  </r>
  <r>
    <x v="61"/>
    <x v="22"/>
    <m/>
  </r>
  <r>
    <x v="61"/>
    <x v="23"/>
    <m/>
  </r>
  <r>
    <x v="61"/>
    <x v="24"/>
    <m/>
  </r>
  <r>
    <x v="61"/>
    <x v="13"/>
    <m/>
  </r>
  <r>
    <x v="61"/>
    <x v="11"/>
    <m/>
  </r>
  <r>
    <x v="61"/>
    <x v="26"/>
    <m/>
  </r>
  <r>
    <x v="61"/>
    <x v="27"/>
    <m/>
  </r>
  <r>
    <x v="61"/>
    <x v="28"/>
    <m/>
  </r>
  <r>
    <x v="61"/>
    <x v="29"/>
    <m/>
  </r>
  <r>
    <x v="61"/>
    <x v="30"/>
    <m/>
  </r>
  <r>
    <x v="61"/>
    <x v="7"/>
    <n v="0"/>
  </r>
  <r>
    <x v="61"/>
    <x v="7"/>
    <n v="4"/>
  </r>
  <r>
    <x v="37"/>
    <x v="0"/>
    <s v="Portsmouth"/>
  </r>
  <r>
    <x v="37"/>
    <x v="1"/>
    <m/>
  </r>
  <r>
    <x v="37"/>
    <x v="15"/>
    <s v="m"/>
  </r>
  <r>
    <x v="37"/>
    <x v="3"/>
    <s v="B"/>
  </r>
  <r>
    <x v="37"/>
    <x v="4"/>
    <n v="6"/>
  </r>
  <r>
    <x v="37"/>
    <x v="5"/>
    <s v="B33"/>
  </r>
  <r>
    <x v="37"/>
    <x v="6"/>
    <s v="1-15-0"/>
  </r>
  <r>
    <x v="37"/>
    <x v="7"/>
    <s v="31"/>
  </r>
  <r>
    <x v="37"/>
    <x v="8"/>
    <n v="0.87729999999999997"/>
  </r>
  <r>
    <x v="37"/>
    <x v="31"/>
    <m/>
  </r>
  <r>
    <x v="37"/>
    <x v="17"/>
    <m/>
  </r>
  <r>
    <x v="37"/>
    <x v="32"/>
    <m/>
  </r>
  <r>
    <x v="37"/>
    <x v="19"/>
    <m/>
  </r>
  <r>
    <x v="37"/>
    <x v="12"/>
    <m/>
  </r>
  <r>
    <x v="37"/>
    <x v="21"/>
    <m/>
  </r>
  <r>
    <x v="37"/>
    <x v="10"/>
    <n v="3"/>
  </r>
  <r>
    <x v="37"/>
    <x v="22"/>
    <m/>
  </r>
  <r>
    <x v="37"/>
    <x v="23"/>
    <m/>
  </r>
  <r>
    <x v="37"/>
    <x v="24"/>
    <m/>
  </r>
  <r>
    <x v="37"/>
    <x v="13"/>
    <m/>
  </r>
  <r>
    <x v="37"/>
    <x v="11"/>
    <m/>
  </r>
  <r>
    <x v="37"/>
    <x v="26"/>
    <m/>
  </r>
  <r>
    <x v="37"/>
    <x v="27"/>
    <m/>
  </r>
  <r>
    <x v="37"/>
    <x v="28"/>
    <m/>
  </r>
  <r>
    <x v="37"/>
    <x v="29"/>
    <m/>
  </r>
  <r>
    <x v="37"/>
    <x v="30"/>
    <m/>
  </r>
  <r>
    <x v="37"/>
    <x v="7"/>
    <n v="2"/>
  </r>
  <r>
    <x v="37"/>
    <x v="7"/>
    <n v="5"/>
  </r>
  <r>
    <x v="88"/>
    <x v="0"/>
    <m/>
  </r>
  <r>
    <x v="88"/>
    <x v="1"/>
    <m/>
  </r>
  <r>
    <x v="88"/>
    <x v="15"/>
    <s v="NM"/>
  </r>
  <r>
    <x v="88"/>
    <x v="3"/>
    <s v="A"/>
  </r>
  <r>
    <x v="88"/>
    <x v="4"/>
    <n v="7"/>
  </r>
  <r>
    <x v="88"/>
    <x v="5"/>
    <s v="A11"/>
  </r>
  <r>
    <x v="88"/>
    <x v="6"/>
    <s v="3-2-0"/>
  </r>
  <r>
    <x v="88"/>
    <x v="7"/>
    <s v="50"/>
  </r>
  <r>
    <x v="88"/>
    <x v="8"/>
    <n v="1.415"/>
  </r>
  <r>
    <x v="88"/>
    <x v="31"/>
    <m/>
  </r>
  <r>
    <x v="88"/>
    <x v="17"/>
    <m/>
  </r>
  <r>
    <x v="88"/>
    <x v="32"/>
    <m/>
  </r>
  <r>
    <x v="88"/>
    <x v="19"/>
    <m/>
  </r>
  <r>
    <x v="88"/>
    <x v="12"/>
    <m/>
  </r>
  <r>
    <x v="88"/>
    <x v="21"/>
    <m/>
  </r>
  <r>
    <x v="88"/>
    <x v="10"/>
    <n v="5"/>
  </r>
  <r>
    <x v="88"/>
    <x v="22"/>
    <m/>
  </r>
  <r>
    <x v="88"/>
    <x v="23"/>
    <m/>
  </r>
  <r>
    <x v="88"/>
    <x v="24"/>
    <m/>
  </r>
  <r>
    <x v="88"/>
    <x v="13"/>
    <n v="1"/>
  </r>
  <r>
    <x v="88"/>
    <x v="11"/>
    <m/>
  </r>
  <r>
    <x v="88"/>
    <x v="26"/>
    <m/>
  </r>
  <r>
    <x v="88"/>
    <x v="27"/>
    <m/>
  </r>
  <r>
    <x v="88"/>
    <x v="28"/>
    <m/>
  </r>
  <r>
    <x v="88"/>
    <x v="29"/>
    <m/>
  </r>
  <r>
    <x v="88"/>
    <x v="30"/>
    <m/>
  </r>
  <r>
    <x v="88"/>
    <x v="7"/>
    <n v="4"/>
  </r>
  <r>
    <x v="88"/>
    <x v="7"/>
    <n v="10"/>
  </r>
  <r>
    <x v="56"/>
    <x v="0"/>
    <s v="Portsmouth"/>
  </r>
  <r>
    <x v="56"/>
    <x v="1"/>
    <m/>
  </r>
  <r>
    <x v="56"/>
    <x v="15"/>
    <s v="m"/>
  </r>
  <r>
    <x v="56"/>
    <x v="3"/>
    <s v="B"/>
  </r>
  <r>
    <x v="56"/>
    <x v="4"/>
    <n v="7"/>
  </r>
  <r>
    <x v="56"/>
    <x v="5"/>
    <s v="C53"/>
  </r>
  <r>
    <x v="56"/>
    <x v="6"/>
    <s v="1-13-0"/>
  </r>
  <r>
    <x v="56"/>
    <x v="7"/>
    <s v="29"/>
  </r>
  <r>
    <x v="56"/>
    <x v="8"/>
    <n v="0.82069999999999999"/>
  </r>
  <r>
    <x v="56"/>
    <x v="31"/>
    <m/>
  </r>
  <r>
    <x v="56"/>
    <x v="17"/>
    <m/>
  </r>
  <r>
    <x v="56"/>
    <x v="32"/>
    <m/>
  </r>
  <r>
    <x v="56"/>
    <x v="19"/>
    <m/>
  </r>
  <r>
    <x v="56"/>
    <x v="12"/>
    <m/>
  </r>
  <r>
    <x v="56"/>
    <x v="21"/>
    <m/>
  </r>
  <r>
    <x v="56"/>
    <x v="10"/>
    <n v="4"/>
  </r>
  <r>
    <x v="56"/>
    <x v="22"/>
    <m/>
  </r>
  <r>
    <x v="56"/>
    <x v="23"/>
    <m/>
  </r>
  <r>
    <x v="56"/>
    <x v="24"/>
    <m/>
  </r>
  <r>
    <x v="56"/>
    <x v="13"/>
    <m/>
  </r>
  <r>
    <x v="56"/>
    <x v="11"/>
    <m/>
  </r>
  <r>
    <x v="56"/>
    <x v="26"/>
    <m/>
  </r>
  <r>
    <x v="56"/>
    <x v="27"/>
    <m/>
  </r>
  <r>
    <x v="56"/>
    <x v="28"/>
    <m/>
  </r>
  <r>
    <x v="56"/>
    <x v="29"/>
    <m/>
  </r>
  <r>
    <x v="56"/>
    <x v="30"/>
    <m/>
  </r>
  <r>
    <x v="56"/>
    <x v="7"/>
    <n v="0"/>
  </r>
  <r>
    <x v="56"/>
    <x v="7"/>
    <n v="4"/>
  </r>
  <r>
    <x v="32"/>
    <x v="0"/>
    <s v="Bristol"/>
  </r>
  <r>
    <x v="32"/>
    <x v="1"/>
    <m/>
  </r>
  <r>
    <x v="32"/>
    <x v="15"/>
    <s v="m"/>
  </r>
  <r>
    <x v="32"/>
    <x v="3"/>
    <s v="A"/>
  </r>
  <r>
    <x v="32"/>
    <x v="4"/>
    <n v="8"/>
  </r>
  <r>
    <x v="32"/>
    <x v="5"/>
    <s v="A14"/>
  </r>
  <r>
    <x v="32"/>
    <x v="6"/>
    <s v="3-1-0"/>
  </r>
  <r>
    <x v="32"/>
    <x v="7"/>
    <s v="49"/>
  </r>
  <r>
    <x v="32"/>
    <x v="8"/>
    <n v="1.3867"/>
  </r>
  <r>
    <x v="32"/>
    <x v="31"/>
    <m/>
  </r>
  <r>
    <x v="32"/>
    <x v="17"/>
    <m/>
  </r>
  <r>
    <x v="32"/>
    <x v="32"/>
    <m/>
  </r>
  <r>
    <x v="32"/>
    <x v="19"/>
    <m/>
  </r>
  <r>
    <x v="32"/>
    <x v="12"/>
    <n v="1"/>
  </r>
  <r>
    <x v="32"/>
    <x v="21"/>
    <m/>
  </r>
  <r>
    <x v="32"/>
    <x v="10"/>
    <n v="3"/>
  </r>
  <r>
    <x v="32"/>
    <x v="22"/>
    <m/>
  </r>
  <r>
    <x v="32"/>
    <x v="23"/>
    <m/>
  </r>
  <r>
    <x v="32"/>
    <x v="24"/>
    <m/>
  </r>
  <r>
    <x v="32"/>
    <x v="13"/>
    <n v="2"/>
  </r>
  <r>
    <x v="32"/>
    <x v="11"/>
    <m/>
  </r>
  <r>
    <x v="32"/>
    <x v="26"/>
    <n v="1"/>
  </r>
  <r>
    <x v="32"/>
    <x v="27"/>
    <m/>
  </r>
  <r>
    <x v="32"/>
    <x v="28"/>
    <m/>
  </r>
  <r>
    <x v="32"/>
    <x v="29"/>
    <m/>
  </r>
  <r>
    <x v="32"/>
    <x v="30"/>
    <m/>
  </r>
  <r>
    <x v="32"/>
    <x v="7"/>
    <n v="1"/>
  </r>
  <r>
    <x v="32"/>
    <x v="7"/>
    <n v="8"/>
  </r>
  <r>
    <x v="99"/>
    <x v="0"/>
    <m/>
  </r>
  <r>
    <x v="99"/>
    <x v="1"/>
    <m/>
  </r>
  <r>
    <x v="99"/>
    <x v="15"/>
    <s v="m"/>
  </r>
  <r>
    <x v="99"/>
    <x v="3"/>
    <s v="B"/>
  </r>
  <r>
    <x v="99"/>
    <x v="4"/>
    <n v="8"/>
  </r>
  <r>
    <x v="99"/>
    <x v="5"/>
    <s v="B36"/>
  </r>
  <r>
    <x v="99"/>
    <x v="6"/>
    <s v="1-11-0"/>
  </r>
  <r>
    <x v="99"/>
    <x v="7"/>
    <s v="27"/>
  </r>
  <r>
    <x v="99"/>
    <x v="8"/>
    <n v="0.7641"/>
  </r>
  <r>
    <x v="99"/>
    <x v="31"/>
    <m/>
  </r>
  <r>
    <x v="99"/>
    <x v="17"/>
    <m/>
  </r>
  <r>
    <x v="99"/>
    <x v="32"/>
    <m/>
  </r>
  <r>
    <x v="99"/>
    <x v="19"/>
    <m/>
  </r>
  <r>
    <x v="99"/>
    <x v="12"/>
    <m/>
  </r>
  <r>
    <x v="99"/>
    <x v="21"/>
    <m/>
  </r>
  <r>
    <x v="99"/>
    <x v="10"/>
    <n v="3"/>
  </r>
  <r>
    <x v="99"/>
    <x v="22"/>
    <m/>
  </r>
  <r>
    <x v="99"/>
    <x v="23"/>
    <m/>
  </r>
  <r>
    <x v="99"/>
    <x v="24"/>
    <m/>
  </r>
  <r>
    <x v="99"/>
    <x v="13"/>
    <m/>
  </r>
  <r>
    <x v="99"/>
    <x v="11"/>
    <m/>
  </r>
  <r>
    <x v="99"/>
    <x v="26"/>
    <m/>
  </r>
  <r>
    <x v="99"/>
    <x v="27"/>
    <m/>
  </r>
  <r>
    <x v="99"/>
    <x v="28"/>
    <m/>
  </r>
  <r>
    <x v="99"/>
    <x v="29"/>
    <m/>
  </r>
  <r>
    <x v="99"/>
    <x v="30"/>
    <m/>
  </r>
  <r>
    <x v="99"/>
    <x v="7"/>
    <n v="0"/>
  </r>
  <r>
    <x v="99"/>
    <x v="7"/>
    <n v="3"/>
  </r>
  <r>
    <x v="13"/>
    <x v="0"/>
    <s v="Bournemouth"/>
  </r>
  <r>
    <x v="13"/>
    <x v="1"/>
    <m/>
  </r>
  <r>
    <x v="13"/>
    <x v="15"/>
    <s v="M"/>
  </r>
  <r>
    <x v="13"/>
    <x v="3"/>
    <s v="C"/>
  </r>
  <r>
    <x v="13"/>
    <x v="4"/>
    <n v="8"/>
  </r>
  <r>
    <x v="13"/>
    <x v="5"/>
    <s v="C56"/>
  </r>
  <r>
    <x v="13"/>
    <x v="6"/>
    <s v="1-11-0"/>
  </r>
  <r>
    <x v="13"/>
    <x v="7"/>
    <s v="27"/>
  </r>
  <r>
    <x v="13"/>
    <x v="8"/>
    <n v="0.7641"/>
  </r>
  <r>
    <x v="13"/>
    <x v="31"/>
    <m/>
  </r>
  <r>
    <x v="13"/>
    <x v="17"/>
    <m/>
  </r>
  <r>
    <x v="13"/>
    <x v="32"/>
    <m/>
  </r>
  <r>
    <x v="13"/>
    <x v="19"/>
    <m/>
  </r>
  <r>
    <x v="13"/>
    <x v="12"/>
    <m/>
  </r>
  <r>
    <x v="13"/>
    <x v="21"/>
    <m/>
  </r>
  <r>
    <x v="13"/>
    <x v="10"/>
    <n v="3"/>
  </r>
  <r>
    <x v="13"/>
    <x v="22"/>
    <m/>
  </r>
  <r>
    <x v="13"/>
    <x v="23"/>
    <m/>
  </r>
  <r>
    <x v="13"/>
    <x v="24"/>
    <m/>
  </r>
  <r>
    <x v="13"/>
    <x v="13"/>
    <m/>
  </r>
  <r>
    <x v="13"/>
    <x v="11"/>
    <m/>
  </r>
  <r>
    <x v="13"/>
    <x v="26"/>
    <m/>
  </r>
  <r>
    <x v="13"/>
    <x v="27"/>
    <m/>
  </r>
  <r>
    <x v="13"/>
    <x v="28"/>
    <m/>
  </r>
  <r>
    <x v="13"/>
    <x v="29"/>
    <m/>
  </r>
  <r>
    <x v="13"/>
    <x v="30"/>
    <m/>
  </r>
  <r>
    <x v="13"/>
    <x v="7"/>
    <n v="2"/>
  </r>
  <r>
    <x v="13"/>
    <x v="7"/>
    <n v="5"/>
  </r>
  <r>
    <x v="8"/>
    <x v="0"/>
    <s v="Havant"/>
  </r>
  <r>
    <x v="8"/>
    <x v="1"/>
    <m/>
  </r>
  <r>
    <x v="8"/>
    <x v="15"/>
    <s v="m"/>
  </r>
  <r>
    <x v="8"/>
    <x v="3"/>
    <s v="A"/>
  </r>
  <r>
    <x v="8"/>
    <x v="4"/>
    <n v="9"/>
  </r>
  <r>
    <x v="8"/>
    <x v="5"/>
    <s v="A03"/>
  </r>
  <r>
    <x v="8"/>
    <x v="6"/>
    <s v="2-14-0"/>
  </r>
  <r>
    <x v="8"/>
    <x v="7"/>
    <s v="45"/>
  </r>
  <r>
    <x v="8"/>
    <x v="8"/>
    <n v="1.2734999999999999"/>
  </r>
  <r>
    <x v="8"/>
    <x v="31"/>
    <m/>
  </r>
  <r>
    <x v="8"/>
    <x v="17"/>
    <m/>
  </r>
  <r>
    <x v="8"/>
    <x v="32"/>
    <m/>
  </r>
  <r>
    <x v="8"/>
    <x v="19"/>
    <m/>
  </r>
  <r>
    <x v="8"/>
    <x v="12"/>
    <m/>
  </r>
  <r>
    <x v="8"/>
    <x v="21"/>
    <m/>
  </r>
  <r>
    <x v="8"/>
    <x v="10"/>
    <n v="4"/>
  </r>
  <r>
    <x v="8"/>
    <x v="22"/>
    <m/>
  </r>
  <r>
    <x v="8"/>
    <x v="23"/>
    <m/>
  </r>
  <r>
    <x v="8"/>
    <x v="24"/>
    <m/>
  </r>
  <r>
    <x v="8"/>
    <x v="13"/>
    <n v="2"/>
  </r>
  <r>
    <x v="8"/>
    <x v="11"/>
    <m/>
  </r>
  <r>
    <x v="8"/>
    <x v="26"/>
    <m/>
  </r>
  <r>
    <x v="8"/>
    <x v="27"/>
    <m/>
  </r>
  <r>
    <x v="8"/>
    <x v="28"/>
    <m/>
  </r>
  <r>
    <x v="8"/>
    <x v="29"/>
    <m/>
  </r>
  <r>
    <x v="8"/>
    <x v="30"/>
    <m/>
  </r>
  <r>
    <x v="8"/>
    <x v="7"/>
    <n v="1"/>
  </r>
  <r>
    <x v="8"/>
    <x v="7"/>
    <n v="7"/>
  </r>
  <r>
    <x v="19"/>
    <x v="0"/>
    <s v="IOW"/>
  </r>
  <r>
    <x v="19"/>
    <x v="1"/>
    <m/>
  </r>
  <r>
    <x v="19"/>
    <x v="15"/>
    <s v="M"/>
  </r>
  <r>
    <x v="19"/>
    <x v="3"/>
    <s v="B"/>
  </r>
  <r>
    <x v="19"/>
    <x v="4"/>
    <n v="9"/>
  </r>
  <r>
    <x v="19"/>
    <x v="5"/>
    <s v="B23"/>
  </r>
  <r>
    <x v="19"/>
    <x v="6"/>
    <s v="1-10-0"/>
  </r>
  <r>
    <x v="19"/>
    <x v="7"/>
    <s v="26"/>
  </r>
  <r>
    <x v="19"/>
    <x v="8"/>
    <n v="0.73580000000000001"/>
  </r>
  <r>
    <x v="19"/>
    <x v="31"/>
    <m/>
  </r>
  <r>
    <x v="19"/>
    <x v="17"/>
    <m/>
  </r>
  <r>
    <x v="19"/>
    <x v="32"/>
    <m/>
  </r>
  <r>
    <x v="19"/>
    <x v="19"/>
    <m/>
  </r>
  <r>
    <x v="19"/>
    <x v="12"/>
    <m/>
  </r>
  <r>
    <x v="19"/>
    <x v="21"/>
    <m/>
  </r>
  <r>
    <x v="19"/>
    <x v="10"/>
    <n v="2"/>
  </r>
  <r>
    <x v="19"/>
    <x v="22"/>
    <m/>
  </r>
  <r>
    <x v="19"/>
    <x v="23"/>
    <m/>
  </r>
  <r>
    <x v="19"/>
    <x v="24"/>
    <m/>
  </r>
  <r>
    <x v="19"/>
    <x v="13"/>
    <n v="1"/>
  </r>
  <r>
    <x v="19"/>
    <x v="11"/>
    <m/>
  </r>
  <r>
    <x v="19"/>
    <x v="26"/>
    <m/>
  </r>
  <r>
    <x v="19"/>
    <x v="27"/>
    <m/>
  </r>
  <r>
    <x v="19"/>
    <x v="28"/>
    <m/>
  </r>
  <r>
    <x v="19"/>
    <x v="29"/>
    <m/>
  </r>
  <r>
    <x v="19"/>
    <x v="30"/>
    <m/>
  </r>
  <r>
    <x v="19"/>
    <x v="7"/>
    <n v="1"/>
  </r>
  <r>
    <x v="19"/>
    <x v="7"/>
    <n v="4"/>
  </r>
  <r>
    <x v="62"/>
    <x v="0"/>
    <m/>
  </r>
  <r>
    <x v="62"/>
    <x v="1"/>
    <m/>
  </r>
  <r>
    <x v="62"/>
    <x v="15"/>
    <s v="m"/>
  </r>
  <r>
    <x v="62"/>
    <x v="3"/>
    <s v="B"/>
  </r>
  <r>
    <x v="62"/>
    <x v="4"/>
    <n v="9"/>
  </r>
  <r>
    <x v="62"/>
    <x v="5"/>
    <s v="B28"/>
  </r>
  <r>
    <x v="62"/>
    <x v="6"/>
    <s v="1-10-0"/>
  </r>
  <r>
    <x v="62"/>
    <x v="7"/>
    <s v="26"/>
  </r>
  <r>
    <x v="62"/>
    <x v="8"/>
    <n v="0.73580000000000001"/>
  </r>
  <r>
    <x v="62"/>
    <x v="31"/>
    <m/>
  </r>
  <r>
    <x v="62"/>
    <x v="17"/>
    <m/>
  </r>
  <r>
    <x v="62"/>
    <x v="32"/>
    <m/>
  </r>
  <r>
    <x v="62"/>
    <x v="19"/>
    <m/>
  </r>
  <r>
    <x v="62"/>
    <x v="12"/>
    <m/>
  </r>
  <r>
    <x v="62"/>
    <x v="21"/>
    <m/>
  </r>
  <r>
    <x v="62"/>
    <x v="10"/>
    <n v="1"/>
  </r>
  <r>
    <x v="62"/>
    <x v="22"/>
    <m/>
  </r>
  <r>
    <x v="62"/>
    <x v="23"/>
    <m/>
  </r>
  <r>
    <x v="62"/>
    <x v="24"/>
    <m/>
  </r>
  <r>
    <x v="62"/>
    <x v="13"/>
    <m/>
  </r>
  <r>
    <x v="62"/>
    <x v="11"/>
    <n v="1"/>
  </r>
  <r>
    <x v="62"/>
    <x v="26"/>
    <m/>
  </r>
  <r>
    <x v="62"/>
    <x v="27"/>
    <m/>
  </r>
  <r>
    <x v="62"/>
    <x v="28"/>
    <m/>
  </r>
  <r>
    <x v="62"/>
    <x v="29"/>
    <m/>
  </r>
  <r>
    <x v="62"/>
    <x v="30"/>
    <m/>
  </r>
  <r>
    <x v="62"/>
    <x v="7"/>
    <n v="0"/>
  </r>
  <r>
    <x v="62"/>
    <x v="7"/>
    <n v="2"/>
  </r>
  <r>
    <x v="14"/>
    <x v="0"/>
    <s v="Lymington"/>
  </r>
  <r>
    <x v="14"/>
    <x v="1"/>
    <s v="Hampshire"/>
  </r>
  <r>
    <x v="14"/>
    <x v="15"/>
    <s v="m"/>
  </r>
  <r>
    <x v="14"/>
    <x v="3"/>
    <s v="C"/>
  </r>
  <r>
    <x v="14"/>
    <x v="4"/>
    <n v="9"/>
  </r>
  <r>
    <x v="14"/>
    <x v="5"/>
    <s v="C46"/>
  </r>
  <r>
    <x v="14"/>
    <x v="6"/>
    <s v="1-4-0"/>
  </r>
  <r>
    <x v="14"/>
    <x v="7"/>
    <s v="20"/>
  </r>
  <r>
    <x v="14"/>
    <x v="8"/>
    <n v="0.56599999999999995"/>
  </r>
  <r>
    <x v="14"/>
    <x v="31"/>
    <m/>
  </r>
  <r>
    <x v="14"/>
    <x v="17"/>
    <m/>
  </r>
  <r>
    <x v="14"/>
    <x v="32"/>
    <m/>
  </r>
  <r>
    <x v="14"/>
    <x v="19"/>
    <m/>
  </r>
  <r>
    <x v="14"/>
    <x v="12"/>
    <m/>
  </r>
  <r>
    <x v="14"/>
    <x v="21"/>
    <m/>
  </r>
  <r>
    <x v="14"/>
    <x v="10"/>
    <n v="2"/>
  </r>
  <r>
    <x v="14"/>
    <x v="22"/>
    <m/>
  </r>
  <r>
    <x v="14"/>
    <x v="23"/>
    <m/>
  </r>
  <r>
    <x v="14"/>
    <x v="24"/>
    <m/>
  </r>
  <r>
    <x v="14"/>
    <x v="13"/>
    <m/>
  </r>
  <r>
    <x v="14"/>
    <x v="11"/>
    <m/>
  </r>
  <r>
    <x v="14"/>
    <x v="26"/>
    <m/>
  </r>
  <r>
    <x v="14"/>
    <x v="27"/>
    <m/>
  </r>
  <r>
    <x v="14"/>
    <x v="28"/>
    <m/>
  </r>
  <r>
    <x v="14"/>
    <x v="29"/>
    <m/>
  </r>
  <r>
    <x v="14"/>
    <x v="30"/>
    <m/>
  </r>
  <r>
    <x v="14"/>
    <x v="7"/>
    <n v="1"/>
  </r>
  <r>
    <x v="14"/>
    <x v="7"/>
    <n v="3"/>
  </r>
  <r>
    <x v="4"/>
    <x v="0"/>
    <s v="Portsmouth"/>
  </r>
  <r>
    <x v="4"/>
    <x v="1"/>
    <m/>
  </r>
  <r>
    <x v="4"/>
    <x v="15"/>
    <s v="m"/>
  </r>
  <r>
    <x v="4"/>
    <x v="3"/>
    <s v="A"/>
  </r>
  <r>
    <x v="4"/>
    <x v="4"/>
    <n v="10"/>
  </r>
  <r>
    <x v="4"/>
    <x v="5"/>
    <s v="A17"/>
  </r>
  <r>
    <x v="4"/>
    <x v="6"/>
    <s v="2-11-0"/>
  </r>
  <r>
    <x v="4"/>
    <x v="7"/>
    <s v="43"/>
  </r>
  <r>
    <x v="4"/>
    <x v="8"/>
    <n v="1.2168999999999999"/>
  </r>
  <r>
    <x v="4"/>
    <x v="31"/>
    <m/>
  </r>
  <r>
    <x v="4"/>
    <x v="17"/>
    <m/>
  </r>
  <r>
    <x v="4"/>
    <x v="32"/>
    <m/>
  </r>
  <r>
    <x v="4"/>
    <x v="19"/>
    <m/>
  </r>
  <r>
    <x v="4"/>
    <x v="12"/>
    <m/>
  </r>
  <r>
    <x v="4"/>
    <x v="21"/>
    <m/>
  </r>
  <r>
    <x v="4"/>
    <x v="10"/>
    <n v="5"/>
  </r>
  <r>
    <x v="4"/>
    <x v="22"/>
    <m/>
  </r>
  <r>
    <x v="4"/>
    <x v="23"/>
    <m/>
  </r>
  <r>
    <x v="4"/>
    <x v="24"/>
    <m/>
  </r>
  <r>
    <x v="4"/>
    <x v="13"/>
    <m/>
  </r>
  <r>
    <x v="4"/>
    <x v="11"/>
    <m/>
  </r>
  <r>
    <x v="4"/>
    <x v="26"/>
    <m/>
  </r>
  <r>
    <x v="4"/>
    <x v="27"/>
    <m/>
  </r>
  <r>
    <x v="4"/>
    <x v="28"/>
    <m/>
  </r>
  <r>
    <x v="4"/>
    <x v="29"/>
    <m/>
  </r>
  <r>
    <x v="4"/>
    <x v="30"/>
    <m/>
  </r>
  <r>
    <x v="4"/>
    <x v="7"/>
    <n v="0"/>
  </r>
  <r>
    <x v="4"/>
    <x v="7"/>
    <n v="5"/>
  </r>
  <r>
    <x v="70"/>
    <x v="0"/>
    <s v="Havant"/>
  </r>
  <r>
    <x v="70"/>
    <x v="1"/>
    <m/>
  </r>
  <r>
    <x v="70"/>
    <x v="15"/>
    <s v="m"/>
  </r>
  <r>
    <x v="70"/>
    <x v="3"/>
    <s v="A"/>
  </r>
  <r>
    <x v="70"/>
    <x v="4"/>
    <n v="10"/>
  </r>
  <r>
    <x v="70"/>
    <x v="5"/>
    <s v="A18"/>
  </r>
  <r>
    <x v="70"/>
    <x v="6"/>
    <s v="2-11-0"/>
  </r>
  <r>
    <x v="70"/>
    <x v="7"/>
    <s v="43"/>
  </r>
  <r>
    <x v="70"/>
    <x v="8"/>
    <n v="1.2168999999999999"/>
  </r>
  <r>
    <x v="70"/>
    <x v="31"/>
    <m/>
  </r>
  <r>
    <x v="70"/>
    <x v="17"/>
    <m/>
  </r>
  <r>
    <x v="70"/>
    <x v="32"/>
    <m/>
  </r>
  <r>
    <x v="70"/>
    <x v="19"/>
    <m/>
  </r>
  <r>
    <x v="70"/>
    <x v="12"/>
    <m/>
  </r>
  <r>
    <x v="70"/>
    <x v="21"/>
    <m/>
  </r>
  <r>
    <x v="70"/>
    <x v="10"/>
    <n v="4"/>
  </r>
  <r>
    <x v="70"/>
    <x v="22"/>
    <m/>
  </r>
  <r>
    <x v="70"/>
    <x v="23"/>
    <m/>
  </r>
  <r>
    <x v="70"/>
    <x v="24"/>
    <m/>
  </r>
  <r>
    <x v="70"/>
    <x v="13"/>
    <n v="1"/>
  </r>
  <r>
    <x v="70"/>
    <x v="11"/>
    <m/>
  </r>
  <r>
    <x v="70"/>
    <x v="26"/>
    <m/>
  </r>
  <r>
    <x v="70"/>
    <x v="27"/>
    <m/>
  </r>
  <r>
    <x v="70"/>
    <x v="28"/>
    <m/>
  </r>
  <r>
    <x v="70"/>
    <x v="29"/>
    <m/>
  </r>
  <r>
    <x v="70"/>
    <x v="30"/>
    <m/>
  </r>
  <r>
    <x v="70"/>
    <x v="7"/>
    <n v="4"/>
  </r>
  <r>
    <x v="70"/>
    <x v="7"/>
    <n v="9"/>
  </r>
  <r>
    <x v="105"/>
    <x v="0"/>
    <m/>
  </r>
  <r>
    <x v="105"/>
    <x v="1"/>
    <m/>
  </r>
  <r>
    <x v="105"/>
    <x v="15"/>
    <s v="nm"/>
  </r>
  <r>
    <x v="105"/>
    <x v="3"/>
    <s v="C"/>
  </r>
  <r>
    <x v="105"/>
    <x v="4"/>
    <n v="10"/>
  </r>
  <r>
    <x v="105"/>
    <x v="5"/>
    <s v="C44"/>
  </r>
  <r>
    <x v="105"/>
    <x v="6"/>
    <s v="1-3-0"/>
  </r>
  <r>
    <x v="105"/>
    <x v="7"/>
    <s v="19"/>
  </r>
  <r>
    <x v="105"/>
    <x v="8"/>
    <n v="0.53769999999999996"/>
  </r>
  <r>
    <x v="105"/>
    <x v="31"/>
    <m/>
  </r>
  <r>
    <x v="105"/>
    <x v="17"/>
    <m/>
  </r>
  <r>
    <x v="105"/>
    <x v="32"/>
    <m/>
  </r>
  <r>
    <x v="105"/>
    <x v="19"/>
    <m/>
  </r>
  <r>
    <x v="105"/>
    <x v="12"/>
    <m/>
  </r>
  <r>
    <x v="105"/>
    <x v="21"/>
    <m/>
  </r>
  <r>
    <x v="105"/>
    <x v="10"/>
    <n v="3"/>
  </r>
  <r>
    <x v="105"/>
    <x v="22"/>
    <m/>
  </r>
  <r>
    <x v="105"/>
    <x v="23"/>
    <m/>
  </r>
  <r>
    <x v="105"/>
    <x v="24"/>
    <m/>
  </r>
  <r>
    <x v="105"/>
    <x v="13"/>
    <m/>
  </r>
  <r>
    <x v="105"/>
    <x v="11"/>
    <m/>
  </r>
  <r>
    <x v="105"/>
    <x v="26"/>
    <m/>
  </r>
  <r>
    <x v="105"/>
    <x v="27"/>
    <m/>
  </r>
  <r>
    <x v="105"/>
    <x v="28"/>
    <m/>
  </r>
  <r>
    <x v="105"/>
    <x v="29"/>
    <m/>
  </r>
  <r>
    <x v="105"/>
    <x v="30"/>
    <m/>
  </r>
  <r>
    <x v="105"/>
    <x v="7"/>
    <n v="1"/>
  </r>
  <r>
    <x v="105"/>
    <x v="7"/>
    <n v="4"/>
  </r>
  <r>
    <x v="103"/>
    <x v="0"/>
    <m/>
  </r>
  <r>
    <x v="103"/>
    <x v="1"/>
    <m/>
  </r>
  <r>
    <x v="103"/>
    <x v="15"/>
    <s v="nm"/>
  </r>
  <r>
    <x v="103"/>
    <x v="3"/>
    <s v="B"/>
  </r>
  <r>
    <x v="103"/>
    <x v="4"/>
    <n v="11"/>
  </r>
  <r>
    <x v="103"/>
    <x v="5"/>
    <s v="B32"/>
  </r>
  <r>
    <x v="103"/>
    <x v="6"/>
    <s v="1-9-0"/>
  </r>
  <r>
    <x v="103"/>
    <x v="7"/>
    <s v="25"/>
  </r>
  <r>
    <x v="103"/>
    <x v="8"/>
    <n v="0.70750000000000002"/>
  </r>
  <r>
    <x v="103"/>
    <x v="31"/>
    <m/>
  </r>
  <r>
    <x v="103"/>
    <x v="17"/>
    <m/>
  </r>
  <r>
    <x v="103"/>
    <x v="32"/>
    <m/>
  </r>
  <r>
    <x v="103"/>
    <x v="19"/>
    <m/>
  </r>
  <r>
    <x v="103"/>
    <x v="12"/>
    <m/>
  </r>
  <r>
    <x v="103"/>
    <x v="21"/>
    <m/>
  </r>
  <r>
    <x v="103"/>
    <x v="10"/>
    <n v="2"/>
  </r>
  <r>
    <x v="103"/>
    <x v="22"/>
    <m/>
  </r>
  <r>
    <x v="103"/>
    <x v="23"/>
    <m/>
  </r>
  <r>
    <x v="103"/>
    <x v="24"/>
    <m/>
  </r>
  <r>
    <x v="103"/>
    <x v="13"/>
    <n v="1"/>
  </r>
  <r>
    <x v="103"/>
    <x v="11"/>
    <m/>
  </r>
  <r>
    <x v="103"/>
    <x v="26"/>
    <m/>
  </r>
  <r>
    <x v="103"/>
    <x v="27"/>
    <m/>
  </r>
  <r>
    <x v="103"/>
    <x v="28"/>
    <m/>
  </r>
  <r>
    <x v="103"/>
    <x v="29"/>
    <m/>
  </r>
  <r>
    <x v="103"/>
    <x v="30"/>
    <m/>
  </r>
  <r>
    <x v="103"/>
    <x v="7"/>
    <n v="1"/>
  </r>
  <r>
    <x v="103"/>
    <x v="7"/>
    <n v="4"/>
  </r>
  <r>
    <x v="0"/>
    <x v="0"/>
    <s v="Bristol"/>
  </r>
  <r>
    <x v="0"/>
    <x v="1"/>
    <m/>
  </r>
  <r>
    <x v="0"/>
    <x v="15"/>
    <s v="m"/>
  </r>
  <r>
    <x v="0"/>
    <x v="3"/>
    <s v="B"/>
  </r>
  <r>
    <x v="0"/>
    <x v="4"/>
    <n v="11"/>
  </r>
  <r>
    <x v="0"/>
    <x v="5"/>
    <s v="B37"/>
  </r>
  <r>
    <x v="0"/>
    <x v="6"/>
    <s v="1-9-0"/>
  </r>
  <r>
    <x v="0"/>
    <x v="7"/>
    <s v="25"/>
  </r>
  <r>
    <x v="0"/>
    <x v="8"/>
    <n v="0.70750000000000002"/>
  </r>
  <r>
    <x v="0"/>
    <x v="31"/>
    <m/>
  </r>
  <r>
    <x v="0"/>
    <x v="17"/>
    <m/>
  </r>
  <r>
    <x v="0"/>
    <x v="32"/>
    <m/>
  </r>
  <r>
    <x v="0"/>
    <x v="19"/>
    <m/>
  </r>
  <r>
    <x v="0"/>
    <x v="12"/>
    <m/>
  </r>
  <r>
    <x v="0"/>
    <x v="21"/>
    <m/>
  </r>
  <r>
    <x v="0"/>
    <x v="10"/>
    <n v="2"/>
  </r>
  <r>
    <x v="0"/>
    <x v="22"/>
    <m/>
  </r>
  <r>
    <x v="0"/>
    <x v="23"/>
    <m/>
  </r>
  <r>
    <x v="0"/>
    <x v="24"/>
    <m/>
  </r>
  <r>
    <x v="0"/>
    <x v="13"/>
    <m/>
  </r>
  <r>
    <x v="0"/>
    <x v="11"/>
    <m/>
  </r>
  <r>
    <x v="0"/>
    <x v="26"/>
    <m/>
  </r>
  <r>
    <x v="0"/>
    <x v="27"/>
    <m/>
  </r>
  <r>
    <x v="0"/>
    <x v="28"/>
    <m/>
  </r>
  <r>
    <x v="0"/>
    <x v="29"/>
    <m/>
  </r>
  <r>
    <x v="0"/>
    <x v="30"/>
    <m/>
  </r>
  <r>
    <x v="0"/>
    <x v="7"/>
    <n v="3"/>
  </r>
  <r>
    <x v="0"/>
    <x v="7"/>
    <n v="5"/>
  </r>
  <r>
    <x v="7"/>
    <x v="0"/>
    <s v="Southampton"/>
  </r>
  <r>
    <x v="7"/>
    <x v="1"/>
    <m/>
  </r>
  <r>
    <x v="7"/>
    <x v="15"/>
    <s v="m"/>
  </r>
  <r>
    <x v="7"/>
    <x v="3"/>
    <s v="C"/>
  </r>
  <r>
    <x v="7"/>
    <x v="4"/>
    <n v="11"/>
  </r>
  <r>
    <x v="7"/>
    <x v="5"/>
    <s v="C49"/>
  </r>
  <r>
    <x v="7"/>
    <x v="6"/>
    <s v="1-1-0"/>
  </r>
  <r>
    <x v="7"/>
    <x v="7"/>
    <s v="17"/>
  </r>
  <r>
    <x v="7"/>
    <x v="8"/>
    <n v="0.48109999999999997"/>
  </r>
  <r>
    <x v="7"/>
    <x v="31"/>
    <m/>
  </r>
  <r>
    <x v="7"/>
    <x v="17"/>
    <m/>
  </r>
  <r>
    <x v="7"/>
    <x v="32"/>
    <m/>
  </r>
  <r>
    <x v="7"/>
    <x v="19"/>
    <m/>
  </r>
  <r>
    <x v="7"/>
    <x v="12"/>
    <m/>
  </r>
  <r>
    <x v="7"/>
    <x v="21"/>
    <m/>
  </r>
  <r>
    <x v="7"/>
    <x v="10"/>
    <n v="1"/>
  </r>
  <r>
    <x v="7"/>
    <x v="22"/>
    <m/>
  </r>
  <r>
    <x v="7"/>
    <x v="23"/>
    <m/>
  </r>
  <r>
    <x v="7"/>
    <x v="24"/>
    <m/>
  </r>
  <r>
    <x v="7"/>
    <x v="13"/>
    <m/>
  </r>
  <r>
    <x v="7"/>
    <x v="11"/>
    <m/>
  </r>
  <r>
    <x v="7"/>
    <x v="26"/>
    <m/>
  </r>
  <r>
    <x v="7"/>
    <x v="27"/>
    <m/>
  </r>
  <r>
    <x v="7"/>
    <x v="28"/>
    <m/>
  </r>
  <r>
    <x v="7"/>
    <x v="29"/>
    <m/>
  </r>
  <r>
    <x v="7"/>
    <x v="30"/>
    <m/>
  </r>
  <r>
    <x v="7"/>
    <x v="7"/>
    <n v="2"/>
  </r>
  <r>
    <x v="7"/>
    <x v="7"/>
    <n v="3"/>
  </r>
  <r>
    <x v="106"/>
    <x v="0"/>
    <m/>
  </r>
  <r>
    <x v="106"/>
    <x v="1"/>
    <m/>
  </r>
  <r>
    <x v="106"/>
    <x v="15"/>
    <s v="m"/>
  </r>
  <r>
    <x v="106"/>
    <x v="3"/>
    <s v="C"/>
  </r>
  <r>
    <x v="106"/>
    <x v="4"/>
    <n v="11"/>
  </r>
  <r>
    <x v="106"/>
    <x v="5"/>
    <s v="C52"/>
  </r>
  <r>
    <x v="106"/>
    <x v="6"/>
    <s v="1-1-0"/>
  </r>
  <r>
    <x v="106"/>
    <x v="7"/>
    <s v="17"/>
  </r>
  <r>
    <x v="106"/>
    <x v="8"/>
    <n v="0.48109999999999997"/>
  </r>
  <r>
    <x v="106"/>
    <x v="31"/>
    <m/>
  </r>
  <r>
    <x v="106"/>
    <x v="17"/>
    <m/>
  </r>
  <r>
    <x v="106"/>
    <x v="32"/>
    <m/>
  </r>
  <r>
    <x v="106"/>
    <x v="19"/>
    <m/>
  </r>
  <r>
    <x v="106"/>
    <x v="12"/>
    <m/>
  </r>
  <r>
    <x v="106"/>
    <x v="21"/>
    <m/>
  </r>
  <r>
    <x v="106"/>
    <x v="10"/>
    <n v="1"/>
  </r>
  <r>
    <x v="106"/>
    <x v="22"/>
    <m/>
  </r>
  <r>
    <x v="106"/>
    <x v="23"/>
    <m/>
  </r>
  <r>
    <x v="106"/>
    <x v="24"/>
    <m/>
  </r>
  <r>
    <x v="106"/>
    <x v="13"/>
    <n v="2"/>
  </r>
  <r>
    <x v="106"/>
    <x v="11"/>
    <m/>
  </r>
  <r>
    <x v="106"/>
    <x v="26"/>
    <m/>
  </r>
  <r>
    <x v="106"/>
    <x v="27"/>
    <m/>
  </r>
  <r>
    <x v="106"/>
    <x v="28"/>
    <m/>
  </r>
  <r>
    <x v="106"/>
    <x v="29"/>
    <m/>
  </r>
  <r>
    <x v="106"/>
    <x v="30"/>
    <m/>
  </r>
  <r>
    <x v="106"/>
    <x v="7"/>
    <n v="0"/>
  </r>
  <r>
    <x v="106"/>
    <x v="7"/>
    <n v="3"/>
  </r>
  <r>
    <x v="3"/>
    <x v="0"/>
    <s v="Southampton"/>
  </r>
  <r>
    <x v="3"/>
    <x v="1"/>
    <m/>
  </r>
  <r>
    <x v="3"/>
    <x v="15"/>
    <s v="m"/>
  </r>
  <r>
    <x v="3"/>
    <x v="3"/>
    <s v="A"/>
  </r>
  <r>
    <x v="3"/>
    <x v="4"/>
    <n v="12"/>
  </r>
  <r>
    <x v="3"/>
    <x v="5"/>
    <s v="A13"/>
  </r>
  <r>
    <x v="3"/>
    <x v="6"/>
    <s v="2-8-0"/>
  </r>
  <r>
    <x v="3"/>
    <x v="7"/>
    <s v="40"/>
  </r>
  <r>
    <x v="3"/>
    <x v="8"/>
    <n v="1.1319999999999999"/>
  </r>
  <r>
    <x v="3"/>
    <x v="31"/>
    <m/>
  </r>
  <r>
    <x v="3"/>
    <x v="17"/>
    <m/>
  </r>
  <r>
    <x v="3"/>
    <x v="32"/>
    <m/>
  </r>
  <r>
    <x v="3"/>
    <x v="19"/>
    <m/>
  </r>
  <r>
    <x v="3"/>
    <x v="12"/>
    <m/>
  </r>
  <r>
    <x v="3"/>
    <x v="21"/>
    <m/>
  </r>
  <r>
    <x v="3"/>
    <x v="10"/>
    <n v="4"/>
  </r>
  <r>
    <x v="3"/>
    <x v="22"/>
    <m/>
  </r>
  <r>
    <x v="3"/>
    <x v="23"/>
    <m/>
  </r>
  <r>
    <x v="3"/>
    <x v="24"/>
    <m/>
  </r>
  <r>
    <x v="3"/>
    <x v="13"/>
    <m/>
  </r>
  <r>
    <x v="3"/>
    <x v="11"/>
    <n v="1"/>
  </r>
  <r>
    <x v="3"/>
    <x v="26"/>
    <m/>
  </r>
  <r>
    <x v="3"/>
    <x v="27"/>
    <m/>
  </r>
  <r>
    <x v="3"/>
    <x v="28"/>
    <m/>
  </r>
  <r>
    <x v="3"/>
    <x v="29"/>
    <m/>
  </r>
  <r>
    <x v="3"/>
    <x v="30"/>
    <m/>
  </r>
  <r>
    <x v="3"/>
    <x v="7"/>
    <n v="1"/>
  </r>
  <r>
    <x v="3"/>
    <x v="7"/>
    <n v="6"/>
  </r>
  <r>
    <x v="41"/>
    <x v="0"/>
    <s v="Portsmouth"/>
  </r>
  <r>
    <x v="41"/>
    <x v="1"/>
    <m/>
  </r>
  <r>
    <x v="41"/>
    <x v="15"/>
    <s v="m"/>
  </r>
  <r>
    <x v="41"/>
    <x v="3"/>
    <s v="A"/>
  </r>
  <r>
    <x v="41"/>
    <x v="4"/>
    <n v="13"/>
  </r>
  <r>
    <x v="41"/>
    <x v="5"/>
    <s v="A06"/>
  </r>
  <r>
    <x v="41"/>
    <x v="6"/>
    <s v="1-13-0"/>
  </r>
  <r>
    <x v="41"/>
    <x v="7"/>
    <s v="29"/>
  </r>
  <r>
    <x v="41"/>
    <x v="8"/>
    <n v="0.82069999999999999"/>
  </r>
  <r>
    <x v="41"/>
    <x v="31"/>
    <m/>
  </r>
  <r>
    <x v="41"/>
    <x v="17"/>
    <m/>
  </r>
  <r>
    <x v="41"/>
    <x v="32"/>
    <m/>
  </r>
  <r>
    <x v="41"/>
    <x v="19"/>
    <m/>
  </r>
  <r>
    <x v="41"/>
    <x v="12"/>
    <m/>
  </r>
  <r>
    <x v="41"/>
    <x v="21"/>
    <m/>
  </r>
  <r>
    <x v="41"/>
    <x v="10"/>
    <n v="2"/>
  </r>
  <r>
    <x v="41"/>
    <x v="22"/>
    <m/>
  </r>
  <r>
    <x v="41"/>
    <x v="23"/>
    <m/>
  </r>
  <r>
    <x v="41"/>
    <x v="24"/>
    <m/>
  </r>
  <r>
    <x v="41"/>
    <x v="13"/>
    <m/>
  </r>
  <r>
    <x v="41"/>
    <x v="11"/>
    <m/>
  </r>
  <r>
    <x v="41"/>
    <x v="26"/>
    <m/>
  </r>
  <r>
    <x v="41"/>
    <x v="27"/>
    <m/>
  </r>
  <r>
    <x v="41"/>
    <x v="28"/>
    <m/>
  </r>
  <r>
    <x v="41"/>
    <x v="29"/>
    <m/>
  </r>
  <r>
    <x v="41"/>
    <x v="30"/>
    <m/>
  </r>
  <r>
    <x v="41"/>
    <x v="7"/>
    <n v="3"/>
  </r>
  <r>
    <x v="41"/>
    <x v="7"/>
    <n v="5"/>
  </r>
  <r>
    <x v="86"/>
    <x v="0"/>
    <s v="Bournemouth"/>
  </r>
  <r>
    <x v="86"/>
    <x v="1"/>
    <m/>
  </r>
  <r>
    <x v="86"/>
    <x v="15"/>
    <s v="m"/>
  </r>
  <r>
    <x v="86"/>
    <x v="3"/>
    <s v="A"/>
  </r>
  <r>
    <x v="86"/>
    <x v="4"/>
    <n v="13"/>
  </r>
  <r>
    <x v="86"/>
    <x v="5"/>
    <s v="A08"/>
  </r>
  <r>
    <x v="86"/>
    <x v="6"/>
    <s v="1-13-0"/>
  </r>
  <r>
    <x v="86"/>
    <x v="7"/>
    <s v="29"/>
  </r>
  <r>
    <x v="86"/>
    <x v="8"/>
    <n v="0.82069999999999999"/>
  </r>
  <r>
    <x v="86"/>
    <x v="31"/>
    <m/>
  </r>
  <r>
    <x v="86"/>
    <x v="17"/>
    <m/>
  </r>
  <r>
    <x v="86"/>
    <x v="32"/>
    <m/>
  </r>
  <r>
    <x v="86"/>
    <x v="19"/>
    <m/>
  </r>
  <r>
    <x v="86"/>
    <x v="12"/>
    <m/>
  </r>
  <r>
    <x v="86"/>
    <x v="21"/>
    <m/>
  </r>
  <r>
    <x v="86"/>
    <x v="10"/>
    <n v="4"/>
  </r>
  <r>
    <x v="86"/>
    <x v="22"/>
    <m/>
  </r>
  <r>
    <x v="86"/>
    <x v="23"/>
    <m/>
  </r>
  <r>
    <x v="86"/>
    <x v="24"/>
    <m/>
  </r>
  <r>
    <x v="86"/>
    <x v="13"/>
    <m/>
  </r>
  <r>
    <x v="86"/>
    <x v="11"/>
    <m/>
  </r>
  <r>
    <x v="86"/>
    <x v="26"/>
    <m/>
  </r>
  <r>
    <x v="86"/>
    <x v="27"/>
    <m/>
  </r>
  <r>
    <x v="86"/>
    <x v="28"/>
    <m/>
  </r>
  <r>
    <x v="86"/>
    <x v="29"/>
    <m/>
  </r>
  <r>
    <x v="86"/>
    <x v="30"/>
    <m/>
  </r>
  <r>
    <x v="86"/>
    <x v="7"/>
    <n v="1"/>
  </r>
  <r>
    <x v="86"/>
    <x v="7"/>
    <n v="5"/>
  </r>
  <r>
    <x v="107"/>
    <x v="0"/>
    <m/>
  </r>
  <r>
    <x v="107"/>
    <x v="1"/>
    <m/>
  </r>
  <r>
    <x v="107"/>
    <x v="15"/>
    <s v="nm"/>
  </r>
  <r>
    <x v="107"/>
    <x v="3"/>
    <s v="B"/>
  </r>
  <r>
    <x v="107"/>
    <x v="4"/>
    <n v="13"/>
  </r>
  <r>
    <x v="107"/>
    <x v="5"/>
    <s v="B31"/>
  </r>
  <r>
    <x v="107"/>
    <x v="6"/>
    <s v="1-3-12"/>
  </r>
  <r>
    <x v="107"/>
    <x v="7"/>
    <s v="20.75"/>
  </r>
  <r>
    <x v="107"/>
    <x v="8"/>
    <n v="0.587225"/>
  </r>
  <r>
    <x v="107"/>
    <x v="31"/>
    <m/>
  </r>
  <r>
    <x v="107"/>
    <x v="17"/>
    <m/>
  </r>
  <r>
    <x v="107"/>
    <x v="32"/>
    <m/>
  </r>
  <r>
    <x v="107"/>
    <x v="19"/>
    <m/>
  </r>
  <r>
    <x v="107"/>
    <x v="12"/>
    <m/>
  </r>
  <r>
    <x v="107"/>
    <x v="21"/>
    <m/>
  </r>
  <r>
    <x v="107"/>
    <x v="10"/>
    <n v="2"/>
  </r>
  <r>
    <x v="107"/>
    <x v="22"/>
    <m/>
  </r>
  <r>
    <x v="107"/>
    <x v="23"/>
    <m/>
  </r>
  <r>
    <x v="107"/>
    <x v="24"/>
    <m/>
  </r>
  <r>
    <x v="107"/>
    <x v="13"/>
    <n v="1"/>
  </r>
  <r>
    <x v="107"/>
    <x v="11"/>
    <m/>
  </r>
  <r>
    <x v="107"/>
    <x v="26"/>
    <m/>
  </r>
  <r>
    <x v="107"/>
    <x v="27"/>
    <m/>
  </r>
  <r>
    <x v="107"/>
    <x v="28"/>
    <m/>
  </r>
  <r>
    <x v="107"/>
    <x v="29"/>
    <m/>
  </r>
  <r>
    <x v="107"/>
    <x v="30"/>
    <m/>
  </r>
  <r>
    <x v="107"/>
    <x v="7"/>
    <n v="1"/>
  </r>
  <r>
    <x v="107"/>
    <x v="7"/>
    <n v="4"/>
  </r>
  <r>
    <x v="108"/>
    <x v="0"/>
    <m/>
  </r>
  <r>
    <x v="108"/>
    <x v="1"/>
    <m/>
  </r>
  <r>
    <x v="108"/>
    <x v="15"/>
    <s v="nm"/>
  </r>
  <r>
    <x v="108"/>
    <x v="3"/>
    <s v="C"/>
  </r>
  <r>
    <x v="108"/>
    <x v="4"/>
    <n v="13"/>
  </r>
  <r>
    <x v="108"/>
    <x v="5"/>
    <s v="C39"/>
  </r>
  <r>
    <x v="108"/>
    <x v="6"/>
    <s v="0-9-0"/>
  </r>
  <r>
    <x v="108"/>
    <x v="7"/>
    <s v="9"/>
  </r>
  <r>
    <x v="108"/>
    <x v="8"/>
    <n v="0.25469999999999998"/>
  </r>
  <r>
    <x v="108"/>
    <x v="31"/>
    <m/>
  </r>
  <r>
    <x v="108"/>
    <x v="17"/>
    <m/>
  </r>
  <r>
    <x v="108"/>
    <x v="32"/>
    <m/>
  </r>
  <r>
    <x v="108"/>
    <x v="19"/>
    <m/>
  </r>
  <r>
    <x v="108"/>
    <x v="12"/>
    <m/>
  </r>
  <r>
    <x v="108"/>
    <x v="21"/>
    <m/>
  </r>
  <r>
    <x v="108"/>
    <x v="10"/>
    <n v="1"/>
  </r>
  <r>
    <x v="108"/>
    <x v="22"/>
    <m/>
  </r>
  <r>
    <x v="108"/>
    <x v="23"/>
    <m/>
  </r>
  <r>
    <x v="108"/>
    <x v="24"/>
    <m/>
  </r>
  <r>
    <x v="108"/>
    <x v="13"/>
    <m/>
  </r>
  <r>
    <x v="108"/>
    <x v="11"/>
    <m/>
  </r>
  <r>
    <x v="108"/>
    <x v="26"/>
    <m/>
  </r>
  <r>
    <x v="108"/>
    <x v="27"/>
    <m/>
  </r>
  <r>
    <x v="108"/>
    <x v="28"/>
    <m/>
  </r>
  <r>
    <x v="108"/>
    <x v="29"/>
    <m/>
  </r>
  <r>
    <x v="108"/>
    <x v="30"/>
    <m/>
  </r>
  <r>
    <x v="108"/>
    <x v="7"/>
    <n v="1"/>
  </r>
  <r>
    <x v="108"/>
    <x v="7"/>
    <n v="2"/>
  </r>
  <r>
    <x v="11"/>
    <x v="0"/>
    <s v="Southampton"/>
  </r>
  <r>
    <x v="11"/>
    <x v="1"/>
    <s v="Hampshire"/>
  </r>
  <r>
    <x v="11"/>
    <x v="15"/>
    <s v="m"/>
  </r>
  <r>
    <x v="11"/>
    <x v="3"/>
    <s v="B"/>
  </r>
  <r>
    <x v="11"/>
    <x v="4"/>
    <n v="14"/>
  </r>
  <r>
    <x v="11"/>
    <x v="5"/>
    <s v="B25"/>
  </r>
  <r>
    <x v="11"/>
    <x v="6"/>
    <s v="0-15-0"/>
  </r>
  <r>
    <x v="11"/>
    <x v="7"/>
    <s v="15"/>
  </r>
  <r>
    <x v="11"/>
    <x v="8"/>
    <n v="0.42449999999999999"/>
  </r>
  <r>
    <x v="11"/>
    <x v="31"/>
    <m/>
  </r>
  <r>
    <x v="11"/>
    <x v="17"/>
    <m/>
  </r>
  <r>
    <x v="11"/>
    <x v="32"/>
    <m/>
  </r>
  <r>
    <x v="11"/>
    <x v="19"/>
    <m/>
  </r>
  <r>
    <x v="11"/>
    <x v="12"/>
    <m/>
  </r>
  <r>
    <x v="11"/>
    <x v="21"/>
    <m/>
  </r>
  <r>
    <x v="11"/>
    <x v="10"/>
    <n v="1"/>
  </r>
  <r>
    <x v="11"/>
    <x v="22"/>
    <m/>
  </r>
  <r>
    <x v="11"/>
    <x v="23"/>
    <m/>
  </r>
  <r>
    <x v="11"/>
    <x v="24"/>
    <m/>
  </r>
  <r>
    <x v="11"/>
    <x v="13"/>
    <n v="1"/>
  </r>
  <r>
    <x v="11"/>
    <x v="11"/>
    <m/>
  </r>
  <r>
    <x v="11"/>
    <x v="26"/>
    <m/>
  </r>
  <r>
    <x v="11"/>
    <x v="27"/>
    <m/>
  </r>
  <r>
    <x v="11"/>
    <x v="28"/>
    <m/>
  </r>
  <r>
    <x v="11"/>
    <x v="29"/>
    <m/>
  </r>
  <r>
    <x v="11"/>
    <x v="30"/>
    <m/>
  </r>
  <r>
    <x v="11"/>
    <x v="7"/>
    <n v="1"/>
  </r>
  <r>
    <x v="11"/>
    <x v="7"/>
    <n v="3"/>
  </r>
  <r>
    <x v="40"/>
    <x v="0"/>
    <m/>
  </r>
  <r>
    <x v="40"/>
    <x v="1"/>
    <m/>
  </r>
  <r>
    <x v="40"/>
    <x v="15"/>
    <s v="m"/>
  </r>
  <r>
    <x v="40"/>
    <x v="3"/>
    <s v="C"/>
  </r>
  <r>
    <x v="40"/>
    <x v="4"/>
    <n v="14"/>
  </r>
  <r>
    <x v="40"/>
    <x v="5"/>
    <s v="C54"/>
  </r>
  <r>
    <x v="40"/>
    <x v="6"/>
    <s v="0-7-0"/>
  </r>
  <r>
    <x v="40"/>
    <x v="7"/>
    <s v="7"/>
  </r>
  <r>
    <x v="40"/>
    <x v="8"/>
    <n v="0.1981"/>
  </r>
  <r>
    <x v="40"/>
    <x v="31"/>
    <m/>
  </r>
  <r>
    <x v="40"/>
    <x v="17"/>
    <m/>
  </r>
  <r>
    <x v="40"/>
    <x v="32"/>
    <m/>
  </r>
  <r>
    <x v="40"/>
    <x v="19"/>
    <m/>
  </r>
  <r>
    <x v="40"/>
    <x v="12"/>
    <m/>
  </r>
  <r>
    <x v="40"/>
    <x v="21"/>
    <m/>
  </r>
  <r>
    <x v="40"/>
    <x v="10"/>
    <n v="1"/>
  </r>
  <r>
    <x v="40"/>
    <x v="22"/>
    <m/>
  </r>
  <r>
    <x v="40"/>
    <x v="23"/>
    <m/>
  </r>
  <r>
    <x v="40"/>
    <x v="24"/>
    <m/>
  </r>
  <r>
    <x v="40"/>
    <x v="13"/>
    <m/>
  </r>
  <r>
    <x v="40"/>
    <x v="11"/>
    <m/>
  </r>
  <r>
    <x v="40"/>
    <x v="26"/>
    <m/>
  </r>
  <r>
    <x v="40"/>
    <x v="27"/>
    <m/>
  </r>
  <r>
    <x v="40"/>
    <x v="28"/>
    <m/>
  </r>
  <r>
    <x v="40"/>
    <x v="29"/>
    <m/>
  </r>
  <r>
    <x v="40"/>
    <x v="30"/>
    <m/>
  </r>
  <r>
    <x v="40"/>
    <x v="7"/>
    <n v="1"/>
  </r>
  <r>
    <x v="40"/>
    <x v="7"/>
    <n v="2"/>
  </r>
  <r>
    <x v="33"/>
    <x v="0"/>
    <s v="Bristol"/>
  </r>
  <r>
    <x v="33"/>
    <x v="1"/>
    <m/>
  </r>
  <r>
    <x v="33"/>
    <x v="15"/>
    <s v="m"/>
  </r>
  <r>
    <x v="33"/>
    <x v="3"/>
    <s v="A"/>
  </r>
  <r>
    <x v="33"/>
    <x v="4"/>
    <n v="15"/>
  </r>
  <r>
    <x v="33"/>
    <x v="5"/>
    <s v="A15"/>
  </r>
  <r>
    <x v="33"/>
    <x v="6"/>
    <s v="1-8-5"/>
  </r>
  <r>
    <x v="33"/>
    <x v="7"/>
    <s v="25.5"/>
  </r>
  <r>
    <x v="33"/>
    <x v="8"/>
    <n v="0.72165000000000001"/>
  </r>
  <r>
    <x v="33"/>
    <x v="31"/>
    <m/>
  </r>
  <r>
    <x v="33"/>
    <x v="17"/>
    <m/>
  </r>
  <r>
    <x v="33"/>
    <x v="32"/>
    <m/>
  </r>
  <r>
    <x v="33"/>
    <x v="19"/>
    <m/>
  </r>
  <r>
    <x v="33"/>
    <x v="12"/>
    <m/>
  </r>
  <r>
    <x v="33"/>
    <x v="21"/>
    <m/>
  </r>
  <r>
    <x v="33"/>
    <x v="10"/>
    <n v="3"/>
  </r>
  <r>
    <x v="33"/>
    <x v="22"/>
    <m/>
  </r>
  <r>
    <x v="33"/>
    <x v="23"/>
    <m/>
  </r>
  <r>
    <x v="33"/>
    <x v="24"/>
    <m/>
  </r>
  <r>
    <x v="33"/>
    <x v="13"/>
    <n v="1"/>
  </r>
  <r>
    <x v="33"/>
    <x v="11"/>
    <m/>
  </r>
  <r>
    <x v="33"/>
    <x v="26"/>
    <m/>
  </r>
  <r>
    <x v="33"/>
    <x v="27"/>
    <m/>
  </r>
  <r>
    <x v="33"/>
    <x v="28"/>
    <m/>
  </r>
  <r>
    <x v="33"/>
    <x v="29"/>
    <m/>
  </r>
  <r>
    <x v="33"/>
    <x v="30"/>
    <m/>
  </r>
  <r>
    <x v="33"/>
    <x v="7"/>
    <n v="1"/>
  </r>
  <r>
    <x v="33"/>
    <x v="7"/>
    <n v="5"/>
  </r>
  <r>
    <x v="109"/>
    <x v="0"/>
    <m/>
  </r>
  <r>
    <x v="109"/>
    <x v="1"/>
    <m/>
  </r>
  <r>
    <x v="109"/>
    <x v="15"/>
    <s v="nm"/>
  </r>
  <r>
    <x v="109"/>
    <x v="3"/>
    <s v="B"/>
  </r>
  <r>
    <x v="109"/>
    <x v="4"/>
    <n v="15"/>
  </r>
  <r>
    <x v="109"/>
    <x v="5"/>
    <s v="B26"/>
  </r>
  <r>
    <x v="109"/>
    <x v="6"/>
    <s v="0-12-0"/>
  </r>
  <r>
    <x v="109"/>
    <x v="7"/>
    <s v="12"/>
  </r>
  <r>
    <x v="109"/>
    <x v="8"/>
    <n v="0.33960000000000001"/>
  </r>
  <r>
    <x v="109"/>
    <x v="31"/>
    <m/>
  </r>
  <r>
    <x v="109"/>
    <x v="17"/>
    <m/>
  </r>
  <r>
    <x v="109"/>
    <x v="32"/>
    <m/>
  </r>
  <r>
    <x v="109"/>
    <x v="19"/>
    <m/>
  </r>
  <r>
    <x v="109"/>
    <x v="12"/>
    <m/>
  </r>
  <r>
    <x v="109"/>
    <x v="21"/>
    <m/>
  </r>
  <r>
    <x v="109"/>
    <x v="10"/>
    <m/>
  </r>
  <r>
    <x v="109"/>
    <x v="22"/>
    <m/>
  </r>
  <r>
    <x v="109"/>
    <x v="23"/>
    <m/>
  </r>
  <r>
    <x v="109"/>
    <x v="24"/>
    <m/>
  </r>
  <r>
    <x v="109"/>
    <x v="13"/>
    <m/>
  </r>
  <r>
    <x v="109"/>
    <x v="11"/>
    <n v="1"/>
  </r>
  <r>
    <x v="109"/>
    <x v="26"/>
    <m/>
  </r>
  <r>
    <x v="109"/>
    <x v="27"/>
    <m/>
  </r>
  <r>
    <x v="109"/>
    <x v="28"/>
    <m/>
  </r>
  <r>
    <x v="109"/>
    <x v="29"/>
    <m/>
  </r>
  <r>
    <x v="109"/>
    <x v="30"/>
    <m/>
  </r>
  <r>
    <x v="109"/>
    <x v="7"/>
    <n v="0"/>
  </r>
  <r>
    <x v="109"/>
    <x v="7"/>
    <n v="1"/>
  </r>
  <r>
    <x v="110"/>
    <x v="0"/>
    <m/>
  </r>
  <r>
    <x v="110"/>
    <x v="1"/>
    <m/>
  </r>
  <r>
    <x v="110"/>
    <x v="15"/>
    <s v="m"/>
  </r>
  <r>
    <x v="110"/>
    <x v="3"/>
    <s v="C"/>
  </r>
  <r>
    <x v="110"/>
    <x v="4"/>
    <n v="15"/>
  </r>
  <r>
    <x v="110"/>
    <x v="5"/>
    <s v="C50"/>
  </r>
  <r>
    <x v="110"/>
    <x v="6"/>
    <s v="0-1-0"/>
  </r>
  <r>
    <x v="110"/>
    <x v="7"/>
    <s v="1"/>
  </r>
  <r>
    <x v="110"/>
    <x v="8"/>
    <n v="2.8299999999999999E-2"/>
  </r>
  <r>
    <x v="110"/>
    <x v="31"/>
    <m/>
  </r>
  <r>
    <x v="110"/>
    <x v="17"/>
    <m/>
  </r>
  <r>
    <x v="110"/>
    <x v="32"/>
    <m/>
  </r>
  <r>
    <x v="110"/>
    <x v="19"/>
    <m/>
  </r>
  <r>
    <x v="110"/>
    <x v="12"/>
    <m/>
  </r>
  <r>
    <x v="110"/>
    <x v="21"/>
    <m/>
  </r>
  <r>
    <x v="110"/>
    <x v="10"/>
    <m/>
  </r>
  <r>
    <x v="110"/>
    <x v="22"/>
    <m/>
  </r>
  <r>
    <x v="110"/>
    <x v="23"/>
    <m/>
  </r>
  <r>
    <x v="110"/>
    <x v="24"/>
    <m/>
  </r>
  <r>
    <x v="110"/>
    <x v="13"/>
    <m/>
  </r>
  <r>
    <x v="110"/>
    <x v="11"/>
    <m/>
  </r>
  <r>
    <x v="110"/>
    <x v="26"/>
    <m/>
  </r>
  <r>
    <x v="110"/>
    <x v="27"/>
    <m/>
  </r>
  <r>
    <x v="110"/>
    <x v="28"/>
    <m/>
  </r>
  <r>
    <x v="110"/>
    <x v="29"/>
    <m/>
  </r>
  <r>
    <x v="110"/>
    <x v="30"/>
    <m/>
  </r>
  <r>
    <x v="110"/>
    <x v="7"/>
    <n v="1"/>
  </r>
  <r>
    <x v="110"/>
    <x v="7"/>
    <n v="1"/>
  </r>
  <r>
    <x v="18"/>
    <x v="0"/>
    <s v="Southampton"/>
  </r>
  <r>
    <x v="18"/>
    <x v="1"/>
    <s v="Hampshire"/>
  </r>
  <r>
    <x v="18"/>
    <x v="15"/>
    <s v="m"/>
  </r>
  <r>
    <x v="18"/>
    <x v="3"/>
    <s v="A"/>
  </r>
  <r>
    <x v="18"/>
    <x v="4"/>
    <n v="16"/>
  </r>
  <r>
    <x v="18"/>
    <x v="5"/>
    <s v="A19"/>
  </r>
  <r>
    <x v="18"/>
    <x v="6"/>
    <s v="1-5-0"/>
  </r>
  <r>
    <x v="18"/>
    <x v="7"/>
    <s v="21"/>
  </r>
  <r>
    <x v="18"/>
    <x v="8"/>
    <n v="0.59429999999999994"/>
  </r>
  <r>
    <x v="18"/>
    <x v="31"/>
    <m/>
  </r>
  <r>
    <x v="18"/>
    <x v="17"/>
    <m/>
  </r>
  <r>
    <x v="18"/>
    <x v="32"/>
    <m/>
  </r>
  <r>
    <x v="18"/>
    <x v="19"/>
    <m/>
  </r>
  <r>
    <x v="18"/>
    <x v="12"/>
    <m/>
  </r>
  <r>
    <x v="18"/>
    <x v="21"/>
    <m/>
  </r>
  <r>
    <x v="18"/>
    <x v="10"/>
    <n v="2"/>
  </r>
  <r>
    <x v="18"/>
    <x v="22"/>
    <m/>
  </r>
  <r>
    <x v="18"/>
    <x v="23"/>
    <m/>
  </r>
  <r>
    <x v="18"/>
    <x v="24"/>
    <m/>
  </r>
  <r>
    <x v="18"/>
    <x v="13"/>
    <n v="1"/>
  </r>
  <r>
    <x v="18"/>
    <x v="11"/>
    <m/>
  </r>
  <r>
    <x v="18"/>
    <x v="26"/>
    <m/>
  </r>
  <r>
    <x v="18"/>
    <x v="27"/>
    <m/>
  </r>
  <r>
    <x v="18"/>
    <x v="28"/>
    <m/>
  </r>
  <r>
    <x v="18"/>
    <x v="29"/>
    <m/>
  </r>
  <r>
    <x v="18"/>
    <x v="30"/>
    <m/>
  </r>
  <r>
    <x v="18"/>
    <x v="7"/>
    <n v="0"/>
  </r>
  <r>
    <x v="18"/>
    <x v="7"/>
    <n v="3"/>
  </r>
  <r>
    <x v="39"/>
    <x v="0"/>
    <s v="Worthing"/>
  </r>
  <r>
    <x v="39"/>
    <x v="1"/>
    <m/>
  </r>
  <r>
    <x v="39"/>
    <x v="15"/>
    <s v="m"/>
  </r>
  <r>
    <x v="39"/>
    <x v="3"/>
    <s v="B"/>
  </r>
  <r>
    <x v="39"/>
    <x v="4"/>
    <n v="16"/>
  </r>
  <r>
    <x v="39"/>
    <x v="5"/>
    <s v="B21"/>
  </r>
  <r>
    <x v="39"/>
    <x v="6"/>
    <s v="0-8-0"/>
  </r>
  <r>
    <x v="39"/>
    <x v="7"/>
    <s v="8"/>
  </r>
  <r>
    <x v="39"/>
    <x v="8"/>
    <n v="0.22639999999999999"/>
  </r>
  <r>
    <x v="39"/>
    <x v="31"/>
    <m/>
  </r>
  <r>
    <x v="39"/>
    <x v="17"/>
    <m/>
  </r>
  <r>
    <x v="39"/>
    <x v="32"/>
    <m/>
  </r>
  <r>
    <x v="39"/>
    <x v="19"/>
    <m/>
  </r>
  <r>
    <x v="39"/>
    <x v="12"/>
    <m/>
  </r>
  <r>
    <x v="39"/>
    <x v="21"/>
    <m/>
  </r>
  <r>
    <x v="39"/>
    <x v="10"/>
    <m/>
  </r>
  <r>
    <x v="39"/>
    <x v="22"/>
    <m/>
  </r>
  <r>
    <x v="39"/>
    <x v="23"/>
    <m/>
  </r>
  <r>
    <x v="39"/>
    <x v="24"/>
    <m/>
  </r>
  <r>
    <x v="39"/>
    <x v="13"/>
    <n v="1"/>
  </r>
  <r>
    <x v="39"/>
    <x v="11"/>
    <m/>
  </r>
  <r>
    <x v="39"/>
    <x v="26"/>
    <m/>
  </r>
  <r>
    <x v="39"/>
    <x v="27"/>
    <m/>
  </r>
  <r>
    <x v="39"/>
    <x v="28"/>
    <m/>
  </r>
  <r>
    <x v="39"/>
    <x v="29"/>
    <m/>
  </r>
  <r>
    <x v="39"/>
    <x v="30"/>
    <m/>
  </r>
  <r>
    <x v="39"/>
    <x v="7"/>
    <n v="1"/>
  </r>
  <r>
    <x v="39"/>
    <x v="7"/>
    <n v="2"/>
  </r>
  <r>
    <x v="52"/>
    <x v="0"/>
    <s v="Portsmouth"/>
  </r>
  <r>
    <x v="52"/>
    <x v="1"/>
    <m/>
  </r>
  <r>
    <x v="52"/>
    <x v="15"/>
    <s v="m"/>
  </r>
  <r>
    <x v="52"/>
    <x v="3"/>
    <s v="B"/>
  </r>
  <r>
    <x v="52"/>
    <x v="4"/>
    <n v="16"/>
  </r>
  <r>
    <x v="52"/>
    <x v="5"/>
    <s v="B30"/>
  </r>
  <r>
    <x v="52"/>
    <x v="6"/>
    <s v="0-8-0"/>
  </r>
  <r>
    <x v="52"/>
    <x v="7"/>
    <s v="8"/>
  </r>
  <r>
    <x v="52"/>
    <x v="8"/>
    <n v="0.22639999999999999"/>
  </r>
  <r>
    <x v="52"/>
    <x v="31"/>
    <m/>
  </r>
  <r>
    <x v="52"/>
    <x v="17"/>
    <m/>
  </r>
  <r>
    <x v="52"/>
    <x v="32"/>
    <m/>
  </r>
  <r>
    <x v="52"/>
    <x v="19"/>
    <m/>
  </r>
  <r>
    <x v="52"/>
    <x v="12"/>
    <m/>
  </r>
  <r>
    <x v="52"/>
    <x v="21"/>
    <m/>
  </r>
  <r>
    <x v="52"/>
    <x v="10"/>
    <n v="1"/>
  </r>
  <r>
    <x v="52"/>
    <x v="22"/>
    <m/>
  </r>
  <r>
    <x v="52"/>
    <x v="23"/>
    <m/>
  </r>
  <r>
    <x v="52"/>
    <x v="24"/>
    <m/>
  </r>
  <r>
    <x v="52"/>
    <x v="13"/>
    <m/>
  </r>
  <r>
    <x v="52"/>
    <x v="11"/>
    <m/>
  </r>
  <r>
    <x v="52"/>
    <x v="26"/>
    <m/>
  </r>
  <r>
    <x v="52"/>
    <x v="27"/>
    <m/>
  </r>
  <r>
    <x v="52"/>
    <x v="28"/>
    <m/>
  </r>
  <r>
    <x v="52"/>
    <x v="29"/>
    <m/>
  </r>
  <r>
    <x v="52"/>
    <x v="30"/>
    <m/>
  </r>
  <r>
    <x v="52"/>
    <x v="7"/>
    <n v="0"/>
  </r>
  <r>
    <x v="52"/>
    <x v="7"/>
    <n v="1"/>
  </r>
  <r>
    <x v="72"/>
    <x v="0"/>
    <s v="Bournemouth"/>
  </r>
  <r>
    <x v="72"/>
    <x v="1"/>
    <m/>
  </r>
  <r>
    <x v="72"/>
    <x v="15"/>
    <s v="m"/>
  </r>
  <r>
    <x v="72"/>
    <x v="3"/>
    <s v="B"/>
  </r>
  <r>
    <x v="72"/>
    <x v="4"/>
    <n v="18"/>
  </r>
  <r>
    <x v="72"/>
    <x v="5"/>
    <s v="B36"/>
  </r>
  <r>
    <x v="72"/>
    <x v="6"/>
    <s v="0-4-0"/>
  </r>
  <r>
    <x v="72"/>
    <x v="7"/>
    <s v="4"/>
  </r>
  <r>
    <x v="72"/>
    <x v="8"/>
    <n v="0.1132"/>
  </r>
  <r>
    <x v="72"/>
    <x v="31"/>
    <m/>
  </r>
  <r>
    <x v="72"/>
    <x v="17"/>
    <m/>
  </r>
  <r>
    <x v="72"/>
    <x v="32"/>
    <m/>
  </r>
  <r>
    <x v="72"/>
    <x v="19"/>
    <m/>
  </r>
  <r>
    <x v="72"/>
    <x v="12"/>
    <m/>
  </r>
  <r>
    <x v="72"/>
    <x v="21"/>
    <m/>
  </r>
  <r>
    <x v="72"/>
    <x v="10"/>
    <n v="3"/>
  </r>
  <r>
    <x v="72"/>
    <x v="22"/>
    <m/>
  </r>
  <r>
    <x v="72"/>
    <x v="23"/>
    <m/>
  </r>
  <r>
    <x v="72"/>
    <x v="24"/>
    <m/>
  </r>
  <r>
    <x v="72"/>
    <x v="13"/>
    <n v="1"/>
  </r>
  <r>
    <x v="72"/>
    <x v="11"/>
    <m/>
  </r>
  <r>
    <x v="72"/>
    <x v="26"/>
    <m/>
  </r>
  <r>
    <x v="72"/>
    <x v="27"/>
    <m/>
  </r>
  <r>
    <x v="72"/>
    <x v="28"/>
    <m/>
  </r>
  <r>
    <x v="72"/>
    <x v="29"/>
    <m/>
  </r>
  <r>
    <x v="72"/>
    <x v="30"/>
    <m/>
  </r>
  <r>
    <x v="72"/>
    <x v="7"/>
    <n v="0"/>
  </r>
  <r>
    <x v="72"/>
    <x v="7"/>
    <n v="4"/>
  </r>
  <r>
    <x v="21"/>
    <x v="0"/>
    <s v="Christchurch"/>
  </r>
  <r>
    <x v="21"/>
    <x v="1"/>
    <s v="Dorset"/>
  </r>
  <r>
    <x v="21"/>
    <x v="15"/>
    <s v="m"/>
  </r>
  <r>
    <x v="21"/>
    <x v="3"/>
    <s v="A"/>
  </r>
  <r>
    <x v="21"/>
    <x v="4"/>
    <n v="23"/>
  </r>
  <r>
    <x v="21"/>
    <x v="5"/>
    <s v="A05"/>
  </r>
  <r>
    <x v="21"/>
    <x v="6"/>
    <s v="0"/>
  </r>
  <r>
    <x v="21"/>
    <x v="7"/>
    <s v="0"/>
  </r>
  <r>
    <x v="21"/>
    <x v="8"/>
    <n v="0"/>
  </r>
  <r>
    <x v="21"/>
    <x v="31"/>
    <m/>
  </r>
  <r>
    <x v="21"/>
    <x v="17"/>
    <m/>
  </r>
  <r>
    <x v="21"/>
    <x v="32"/>
    <m/>
  </r>
  <r>
    <x v="21"/>
    <x v="19"/>
    <m/>
  </r>
  <r>
    <x v="21"/>
    <x v="12"/>
    <m/>
  </r>
  <r>
    <x v="21"/>
    <x v="21"/>
    <m/>
  </r>
  <r>
    <x v="21"/>
    <x v="10"/>
    <m/>
  </r>
  <r>
    <x v="21"/>
    <x v="22"/>
    <m/>
  </r>
  <r>
    <x v="21"/>
    <x v="23"/>
    <m/>
  </r>
  <r>
    <x v="21"/>
    <x v="24"/>
    <m/>
  </r>
  <r>
    <x v="21"/>
    <x v="13"/>
    <m/>
  </r>
  <r>
    <x v="21"/>
    <x v="11"/>
    <m/>
  </r>
  <r>
    <x v="21"/>
    <x v="26"/>
    <m/>
  </r>
  <r>
    <x v="21"/>
    <x v="27"/>
    <m/>
  </r>
  <r>
    <x v="21"/>
    <x v="28"/>
    <m/>
  </r>
  <r>
    <x v="21"/>
    <x v="29"/>
    <m/>
  </r>
  <r>
    <x v="21"/>
    <x v="30"/>
    <m/>
  </r>
  <r>
    <x v="21"/>
    <x v="7"/>
    <n v="0"/>
  </r>
  <r>
    <x v="21"/>
    <x v="7"/>
    <n v="0"/>
  </r>
  <r>
    <x v="111"/>
    <x v="0"/>
    <m/>
  </r>
  <r>
    <x v="111"/>
    <x v="1"/>
    <m/>
  </r>
  <r>
    <x v="111"/>
    <x v="15"/>
    <s v="nm"/>
  </r>
  <r>
    <x v="111"/>
    <x v="3"/>
    <s v="A"/>
  </r>
  <r>
    <x v="111"/>
    <x v="4"/>
    <n v="23"/>
  </r>
  <r>
    <x v="111"/>
    <x v="5"/>
    <s v="A16"/>
  </r>
  <r>
    <x v="111"/>
    <x v="6"/>
    <s v="0"/>
  </r>
  <r>
    <x v="111"/>
    <x v="7"/>
    <s v="0"/>
  </r>
  <r>
    <x v="111"/>
    <x v="8"/>
    <n v="0"/>
  </r>
  <r>
    <x v="111"/>
    <x v="31"/>
    <m/>
  </r>
  <r>
    <x v="111"/>
    <x v="17"/>
    <m/>
  </r>
  <r>
    <x v="111"/>
    <x v="32"/>
    <m/>
  </r>
  <r>
    <x v="111"/>
    <x v="19"/>
    <m/>
  </r>
  <r>
    <x v="111"/>
    <x v="12"/>
    <m/>
  </r>
  <r>
    <x v="111"/>
    <x v="21"/>
    <m/>
  </r>
  <r>
    <x v="111"/>
    <x v="10"/>
    <m/>
  </r>
  <r>
    <x v="111"/>
    <x v="22"/>
    <m/>
  </r>
  <r>
    <x v="111"/>
    <x v="23"/>
    <m/>
  </r>
  <r>
    <x v="111"/>
    <x v="24"/>
    <m/>
  </r>
  <r>
    <x v="111"/>
    <x v="13"/>
    <m/>
  </r>
  <r>
    <x v="111"/>
    <x v="11"/>
    <m/>
  </r>
  <r>
    <x v="111"/>
    <x v="26"/>
    <m/>
  </r>
  <r>
    <x v="111"/>
    <x v="27"/>
    <m/>
  </r>
  <r>
    <x v="111"/>
    <x v="28"/>
    <m/>
  </r>
  <r>
    <x v="111"/>
    <x v="29"/>
    <m/>
  </r>
  <r>
    <x v="111"/>
    <x v="30"/>
    <m/>
  </r>
  <r>
    <x v="111"/>
    <x v="7"/>
    <n v="0"/>
  </r>
  <r>
    <x v="111"/>
    <x v="7"/>
    <n v="0"/>
  </r>
  <r>
    <x v="112"/>
    <x v="0"/>
    <s v="Bournemouth"/>
  </r>
  <r>
    <x v="112"/>
    <x v="1"/>
    <m/>
  </r>
  <r>
    <x v="112"/>
    <x v="15"/>
    <s v="M"/>
  </r>
  <r>
    <x v="112"/>
    <x v="3"/>
    <s v="A"/>
  </r>
  <r>
    <x v="112"/>
    <x v="4"/>
    <n v="23"/>
  </r>
  <r>
    <x v="112"/>
    <x v="5"/>
    <s v="A12"/>
  </r>
  <r>
    <x v="112"/>
    <x v="6"/>
    <s v="0"/>
  </r>
  <r>
    <x v="112"/>
    <x v="7"/>
    <s v="0"/>
  </r>
  <r>
    <x v="112"/>
    <x v="8"/>
    <n v="0"/>
  </r>
  <r>
    <x v="112"/>
    <x v="31"/>
    <m/>
  </r>
  <r>
    <x v="112"/>
    <x v="17"/>
    <m/>
  </r>
  <r>
    <x v="112"/>
    <x v="32"/>
    <m/>
  </r>
  <r>
    <x v="112"/>
    <x v="19"/>
    <m/>
  </r>
  <r>
    <x v="112"/>
    <x v="12"/>
    <m/>
  </r>
  <r>
    <x v="112"/>
    <x v="21"/>
    <m/>
  </r>
  <r>
    <x v="112"/>
    <x v="10"/>
    <m/>
  </r>
  <r>
    <x v="112"/>
    <x v="22"/>
    <m/>
  </r>
  <r>
    <x v="112"/>
    <x v="23"/>
    <m/>
  </r>
  <r>
    <x v="112"/>
    <x v="24"/>
    <m/>
  </r>
  <r>
    <x v="112"/>
    <x v="13"/>
    <m/>
  </r>
  <r>
    <x v="112"/>
    <x v="11"/>
    <m/>
  </r>
  <r>
    <x v="112"/>
    <x v="26"/>
    <m/>
  </r>
  <r>
    <x v="112"/>
    <x v="27"/>
    <m/>
  </r>
  <r>
    <x v="112"/>
    <x v="28"/>
    <m/>
  </r>
  <r>
    <x v="112"/>
    <x v="29"/>
    <m/>
  </r>
  <r>
    <x v="112"/>
    <x v="30"/>
    <m/>
  </r>
  <r>
    <x v="112"/>
    <x v="7"/>
    <n v="0"/>
  </r>
  <r>
    <x v="112"/>
    <x v="7"/>
    <n v="0"/>
  </r>
  <r>
    <x v="96"/>
    <x v="0"/>
    <s v="Portsmouth"/>
  </r>
  <r>
    <x v="96"/>
    <x v="1"/>
    <m/>
  </r>
  <r>
    <x v="96"/>
    <x v="15"/>
    <s v="m"/>
  </r>
  <r>
    <x v="96"/>
    <x v="3"/>
    <s v="B"/>
  </r>
  <r>
    <x v="96"/>
    <x v="4"/>
    <n v="23"/>
  </r>
  <r>
    <x v="96"/>
    <x v="5"/>
    <s v="B29"/>
  </r>
  <r>
    <x v="96"/>
    <x v="6"/>
    <s v="0"/>
  </r>
  <r>
    <x v="96"/>
    <x v="7"/>
    <s v="0"/>
  </r>
  <r>
    <x v="96"/>
    <x v="8"/>
    <n v="0"/>
  </r>
  <r>
    <x v="96"/>
    <x v="31"/>
    <m/>
  </r>
  <r>
    <x v="96"/>
    <x v="17"/>
    <m/>
  </r>
  <r>
    <x v="96"/>
    <x v="32"/>
    <m/>
  </r>
  <r>
    <x v="96"/>
    <x v="19"/>
    <m/>
  </r>
  <r>
    <x v="96"/>
    <x v="12"/>
    <m/>
  </r>
  <r>
    <x v="96"/>
    <x v="21"/>
    <m/>
  </r>
  <r>
    <x v="96"/>
    <x v="10"/>
    <m/>
  </r>
  <r>
    <x v="96"/>
    <x v="22"/>
    <m/>
  </r>
  <r>
    <x v="96"/>
    <x v="23"/>
    <m/>
  </r>
  <r>
    <x v="96"/>
    <x v="24"/>
    <m/>
  </r>
  <r>
    <x v="96"/>
    <x v="13"/>
    <m/>
  </r>
  <r>
    <x v="96"/>
    <x v="11"/>
    <m/>
  </r>
  <r>
    <x v="96"/>
    <x v="26"/>
    <m/>
  </r>
  <r>
    <x v="96"/>
    <x v="27"/>
    <m/>
  </r>
  <r>
    <x v="96"/>
    <x v="28"/>
    <m/>
  </r>
  <r>
    <x v="96"/>
    <x v="29"/>
    <m/>
  </r>
  <r>
    <x v="96"/>
    <x v="30"/>
    <m/>
  </r>
  <r>
    <x v="96"/>
    <x v="7"/>
    <n v="0"/>
  </r>
  <r>
    <x v="96"/>
    <x v="7"/>
    <n v="0"/>
  </r>
  <r>
    <x v="113"/>
    <x v="0"/>
    <m/>
  </r>
  <r>
    <x v="113"/>
    <x v="1"/>
    <m/>
  </r>
  <r>
    <x v="113"/>
    <x v="15"/>
    <s v="nm"/>
  </r>
  <r>
    <x v="113"/>
    <x v="3"/>
    <s v="C"/>
  </r>
  <r>
    <x v="113"/>
    <x v="4"/>
    <n v="23"/>
  </r>
  <r>
    <x v="113"/>
    <x v="5"/>
    <s v="C42"/>
  </r>
  <r>
    <x v="113"/>
    <x v="6"/>
    <s v="0"/>
  </r>
  <r>
    <x v="113"/>
    <x v="7"/>
    <s v="0"/>
  </r>
  <r>
    <x v="113"/>
    <x v="8"/>
    <n v="0"/>
  </r>
  <r>
    <x v="113"/>
    <x v="31"/>
    <m/>
  </r>
  <r>
    <x v="113"/>
    <x v="17"/>
    <m/>
  </r>
  <r>
    <x v="113"/>
    <x v="32"/>
    <m/>
  </r>
  <r>
    <x v="113"/>
    <x v="19"/>
    <m/>
  </r>
  <r>
    <x v="113"/>
    <x v="12"/>
    <m/>
  </r>
  <r>
    <x v="113"/>
    <x v="21"/>
    <m/>
  </r>
  <r>
    <x v="113"/>
    <x v="10"/>
    <m/>
  </r>
  <r>
    <x v="113"/>
    <x v="22"/>
    <m/>
  </r>
  <r>
    <x v="113"/>
    <x v="23"/>
    <m/>
  </r>
  <r>
    <x v="113"/>
    <x v="24"/>
    <m/>
  </r>
  <r>
    <x v="113"/>
    <x v="13"/>
    <m/>
  </r>
  <r>
    <x v="113"/>
    <x v="11"/>
    <m/>
  </r>
  <r>
    <x v="113"/>
    <x v="26"/>
    <m/>
  </r>
  <r>
    <x v="113"/>
    <x v="27"/>
    <m/>
  </r>
  <r>
    <x v="113"/>
    <x v="28"/>
    <m/>
  </r>
  <r>
    <x v="113"/>
    <x v="29"/>
    <m/>
  </r>
  <r>
    <x v="113"/>
    <x v="30"/>
    <m/>
  </r>
  <r>
    <x v="113"/>
    <x v="7"/>
    <n v="0"/>
  </r>
  <r>
    <x v="113"/>
    <x v="7"/>
    <n v="0"/>
  </r>
  <r>
    <x v="31"/>
    <x v="0"/>
    <s v="Portsmouth"/>
  </r>
  <r>
    <x v="31"/>
    <x v="1"/>
    <m/>
  </r>
  <r>
    <x v="31"/>
    <x v="15"/>
    <s v="M"/>
  </r>
  <r>
    <x v="31"/>
    <x v="3"/>
    <s v="C"/>
  </r>
  <r>
    <x v="31"/>
    <x v="4"/>
    <n v="23"/>
  </r>
  <r>
    <x v="31"/>
    <x v="5"/>
    <s v="C43"/>
  </r>
  <r>
    <x v="31"/>
    <x v="6"/>
    <s v="0"/>
  </r>
  <r>
    <x v="31"/>
    <x v="7"/>
    <s v="0"/>
  </r>
  <r>
    <x v="31"/>
    <x v="8"/>
    <n v="0"/>
  </r>
  <r>
    <x v="31"/>
    <x v="31"/>
    <m/>
  </r>
  <r>
    <x v="31"/>
    <x v="17"/>
    <m/>
  </r>
  <r>
    <x v="31"/>
    <x v="32"/>
    <m/>
  </r>
  <r>
    <x v="31"/>
    <x v="19"/>
    <m/>
  </r>
  <r>
    <x v="31"/>
    <x v="12"/>
    <m/>
  </r>
  <r>
    <x v="31"/>
    <x v="21"/>
    <m/>
  </r>
  <r>
    <x v="31"/>
    <x v="10"/>
    <m/>
  </r>
  <r>
    <x v="31"/>
    <x v="22"/>
    <m/>
  </r>
  <r>
    <x v="31"/>
    <x v="23"/>
    <m/>
  </r>
  <r>
    <x v="31"/>
    <x v="24"/>
    <m/>
  </r>
  <r>
    <x v="31"/>
    <x v="13"/>
    <m/>
  </r>
  <r>
    <x v="31"/>
    <x v="11"/>
    <m/>
  </r>
  <r>
    <x v="31"/>
    <x v="26"/>
    <m/>
  </r>
  <r>
    <x v="31"/>
    <x v="27"/>
    <m/>
  </r>
  <r>
    <x v="31"/>
    <x v="28"/>
    <m/>
  </r>
  <r>
    <x v="31"/>
    <x v="29"/>
    <m/>
  </r>
  <r>
    <x v="31"/>
    <x v="30"/>
    <m/>
  </r>
  <r>
    <x v="31"/>
    <x v="7"/>
    <n v="0"/>
  </r>
  <r>
    <x v="31"/>
    <x v="7"/>
    <n v="0"/>
  </r>
  <r>
    <x v="114"/>
    <x v="0"/>
    <m/>
  </r>
  <r>
    <x v="114"/>
    <x v="1"/>
    <m/>
  </r>
  <r>
    <x v="114"/>
    <x v="15"/>
    <s v="nm"/>
  </r>
  <r>
    <x v="114"/>
    <x v="3"/>
    <m/>
  </r>
  <r>
    <x v="114"/>
    <x v="4"/>
    <n v="23"/>
  </r>
  <r>
    <x v="114"/>
    <x v="5"/>
    <s v="B34"/>
  </r>
  <r>
    <x v="114"/>
    <x v="6"/>
    <s v="0"/>
  </r>
  <r>
    <x v="114"/>
    <x v="7"/>
    <s v="0"/>
  </r>
  <r>
    <x v="114"/>
    <x v="8"/>
    <n v="0"/>
  </r>
  <r>
    <x v="114"/>
    <x v="31"/>
    <m/>
  </r>
  <r>
    <x v="114"/>
    <x v="17"/>
    <m/>
  </r>
  <r>
    <x v="114"/>
    <x v="32"/>
    <m/>
  </r>
  <r>
    <x v="114"/>
    <x v="19"/>
    <m/>
  </r>
  <r>
    <x v="114"/>
    <x v="12"/>
    <m/>
  </r>
  <r>
    <x v="114"/>
    <x v="21"/>
    <m/>
  </r>
  <r>
    <x v="114"/>
    <x v="10"/>
    <m/>
  </r>
  <r>
    <x v="114"/>
    <x v="22"/>
    <m/>
  </r>
  <r>
    <x v="114"/>
    <x v="23"/>
    <m/>
  </r>
  <r>
    <x v="114"/>
    <x v="24"/>
    <m/>
  </r>
  <r>
    <x v="114"/>
    <x v="13"/>
    <m/>
  </r>
  <r>
    <x v="114"/>
    <x v="11"/>
    <m/>
  </r>
  <r>
    <x v="114"/>
    <x v="26"/>
    <m/>
  </r>
  <r>
    <x v="114"/>
    <x v="27"/>
    <m/>
  </r>
  <r>
    <x v="114"/>
    <x v="28"/>
    <m/>
  </r>
  <r>
    <x v="114"/>
    <x v="29"/>
    <m/>
  </r>
  <r>
    <x v="114"/>
    <x v="30"/>
    <m/>
  </r>
  <r>
    <x v="114"/>
    <x v="7"/>
    <n v="0"/>
  </r>
  <r>
    <x v="114"/>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m/>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01"/>
    <x v="0"/>
    <m/>
  </r>
  <r>
    <x v="101"/>
    <x v="1"/>
    <m/>
  </r>
  <r>
    <x v="101"/>
    <x v="15"/>
    <s v=""/>
  </r>
  <r>
    <x v="101"/>
    <x v="3"/>
    <m/>
  </r>
  <r>
    <x v="101"/>
    <x v="4"/>
    <m/>
  </r>
  <r>
    <x v="101"/>
    <x v="5"/>
    <m/>
  </r>
  <r>
    <x v="101"/>
    <x v="6"/>
    <m/>
  </r>
  <r>
    <x v="101"/>
    <x v="7"/>
    <m/>
  </r>
  <r>
    <x v="101"/>
    <x v="8"/>
    <n v="0"/>
  </r>
  <r>
    <x v="101"/>
    <x v="31"/>
    <m/>
  </r>
  <r>
    <x v="101"/>
    <x v="17"/>
    <m/>
  </r>
  <r>
    <x v="101"/>
    <x v="32"/>
    <m/>
  </r>
  <r>
    <x v="101"/>
    <x v="19"/>
    <m/>
  </r>
  <r>
    <x v="101"/>
    <x v="12"/>
    <m/>
  </r>
  <r>
    <x v="101"/>
    <x v="21"/>
    <m/>
  </r>
  <r>
    <x v="101"/>
    <x v="10"/>
    <m/>
  </r>
  <r>
    <x v="101"/>
    <x v="22"/>
    <m/>
  </r>
  <r>
    <x v="101"/>
    <x v="23"/>
    <m/>
  </r>
  <r>
    <x v="101"/>
    <x v="24"/>
    <m/>
  </r>
  <r>
    <x v="101"/>
    <x v="13"/>
    <m/>
  </r>
  <r>
    <x v="101"/>
    <x v="11"/>
    <m/>
  </r>
  <r>
    <x v="101"/>
    <x v="26"/>
    <m/>
  </r>
  <r>
    <x v="101"/>
    <x v="27"/>
    <m/>
  </r>
  <r>
    <x v="101"/>
    <x v="28"/>
    <m/>
  </r>
  <r>
    <x v="101"/>
    <x v="29"/>
    <m/>
  </r>
  <r>
    <x v="101"/>
    <x v="30"/>
    <m/>
  </r>
  <r>
    <x v="101"/>
    <x v="7"/>
    <n v="0"/>
  </r>
  <r>
    <x v="101"/>
    <x v="7"/>
    <n v="0"/>
  </r>
  <r>
    <x v="18"/>
    <x v="0"/>
    <s v="Southampton"/>
  </r>
  <r>
    <x v="18"/>
    <x v="1"/>
    <m/>
  </r>
  <r>
    <x v="18"/>
    <x v="2"/>
    <s v="m"/>
  </r>
  <r>
    <x v="18"/>
    <x v="7"/>
    <s v="D"/>
  </r>
  <r>
    <x v="18"/>
    <x v="4"/>
    <n v="1"/>
  </r>
  <r>
    <x v="18"/>
    <x v="5"/>
    <s v="D86"/>
  </r>
  <r>
    <x v="18"/>
    <x v="6"/>
    <s v="1-11-0"/>
  </r>
  <r>
    <x v="18"/>
    <x v="7"/>
    <s v="27"/>
  </r>
  <r>
    <x v="18"/>
    <x v="8"/>
    <n v="0.7641"/>
  </r>
  <r>
    <x v="18"/>
    <x v="11"/>
    <n v="1"/>
  </r>
  <r>
    <x v="18"/>
    <x v="12"/>
    <m/>
  </r>
  <r>
    <x v="18"/>
    <x v="26"/>
    <m/>
  </r>
  <r>
    <x v="18"/>
    <x v="13"/>
    <m/>
  </r>
  <r>
    <x v="18"/>
    <x v="10"/>
    <m/>
  </r>
  <r>
    <x v="18"/>
    <x v="14"/>
    <n v="5"/>
  </r>
  <r>
    <x v="35"/>
    <x v="0"/>
    <s v="Worthing"/>
  </r>
  <r>
    <x v="35"/>
    <x v="1"/>
    <m/>
  </r>
  <r>
    <x v="35"/>
    <x v="2"/>
    <s v="m"/>
  </r>
  <r>
    <x v="35"/>
    <x v="7"/>
    <s v="B"/>
  </r>
  <r>
    <x v="35"/>
    <x v="4"/>
    <n v="1"/>
  </r>
  <r>
    <x v="35"/>
    <x v="5"/>
    <s v="B44"/>
  </r>
  <r>
    <x v="35"/>
    <x v="6"/>
    <s v="1-8-0"/>
  </r>
  <r>
    <x v="35"/>
    <x v="7"/>
    <s v="24"/>
  </r>
  <r>
    <x v="35"/>
    <x v="8"/>
    <n v="0.67920000000000003"/>
  </r>
  <r>
    <x v="35"/>
    <x v="11"/>
    <n v="1"/>
  </r>
  <r>
    <x v="35"/>
    <x v="12"/>
    <m/>
  </r>
  <r>
    <x v="35"/>
    <x v="26"/>
    <m/>
  </r>
  <r>
    <x v="35"/>
    <x v="13"/>
    <m/>
  </r>
  <r>
    <x v="35"/>
    <x v="10"/>
    <m/>
  </r>
  <r>
    <x v="35"/>
    <x v="14"/>
    <n v="7"/>
  </r>
  <r>
    <x v="0"/>
    <x v="0"/>
    <s v="Bristol"/>
  </r>
  <r>
    <x v="0"/>
    <x v="1"/>
    <m/>
  </r>
  <r>
    <x v="0"/>
    <x v="2"/>
    <s v="m"/>
  </r>
  <r>
    <x v="0"/>
    <x v="7"/>
    <s v="A"/>
  </r>
  <r>
    <x v="0"/>
    <x v="4"/>
    <n v="1"/>
  </r>
  <r>
    <x v="0"/>
    <x v="5"/>
    <s v="A10"/>
  </r>
  <r>
    <x v="0"/>
    <x v="6"/>
    <s v="0-14-0"/>
  </r>
  <r>
    <x v="0"/>
    <x v="7"/>
    <s v="14"/>
  </r>
  <r>
    <x v="0"/>
    <x v="8"/>
    <n v="0.3962"/>
  </r>
  <r>
    <x v="0"/>
    <x v="11"/>
    <n v="1"/>
  </r>
  <r>
    <x v="0"/>
    <x v="12"/>
    <m/>
  </r>
  <r>
    <x v="0"/>
    <x v="26"/>
    <m/>
  </r>
  <r>
    <x v="0"/>
    <x v="13"/>
    <m/>
  </r>
  <r>
    <x v="0"/>
    <x v="10"/>
    <m/>
  </r>
  <r>
    <x v="0"/>
    <x v="14"/>
    <n v="7"/>
  </r>
  <r>
    <x v="37"/>
    <x v="0"/>
    <s v="Portsmouth"/>
  </r>
  <r>
    <x v="37"/>
    <x v="1"/>
    <m/>
  </r>
  <r>
    <x v="37"/>
    <x v="2"/>
    <s v="m"/>
  </r>
  <r>
    <x v="37"/>
    <x v="7"/>
    <s v="C"/>
  </r>
  <r>
    <x v="37"/>
    <x v="4"/>
    <n v="1"/>
  </r>
  <r>
    <x v="37"/>
    <x v="5"/>
    <s v="C64"/>
  </r>
  <r>
    <x v="37"/>
    <x v="6"/>
    <s v="0-7-0"/>
  </r>
  <r>
    <x v="37"/>
    <x v="7"/>
    <n v="7"/>
  </r>
  <r>
    <x v="37"/>
    <x v="8"/>
    <n v="0.1981"/>
  </r>
  <r>
    <x v="37"/>
    <x v="11"/>
    <m/>
  </r>
  <r>
    <x v="37"/>
    <x v="12"/>
    <m/>
  </r>
  <r>
    <x v="37"/>
    <x v="26"/>
    <m/>
  </r>
  <r>
    <x v="37"/>
    <x v="13"/>
    <m/>
  </r>
  <r>
    <x v="37"/>
    <x v="10"/>
    <m/>
  </r>
  <r>
    <x v="37"/>
    <x v="14"/>
    <n v="7"/>
  </r>
  <r>
    <x v="2"/>
    <x v="0"/>
    <s v="Somerset"/>
  </r>
  <r>
    <x v="2"/>
    <x v="1"/>
    <m/>
  </r>
  <r>
    <x v="2"/>
    <x v="2"/>
    <s v="m"/>
  </r>
  <r>
    <x v="2"/>
    <x v="7"/>
    <s v="D"/>
  </r>
  <r>
    <x v="2"/>
    <x v="4"/>
    <n v="2"/>
  </r>
  <r>
    <x v="2"/>
    <x v="5"/>
    <s v="D78"/>
  </r>
  <r>
    <x v="2"/>
    <x v="6"/>
    <s v="1-1-0"/>
  </r>
  <r>
    <x v="2"/>
    <x v="7"/>
    <s v="17"/>
  </r>
  <r>
    <x v="2"/>
    <x v="8"/>
    <n v="0.48109999999999997"/>
  </r>
  <r>
    <x v="2"/>
    <x v="11"/>
    <n v="1"/>
  </r>
  <r>
    <x v="2"/>
    <x v="12"/>
    <m/>
  </r>
  <r>
    <x v="2"/>
    <x v="26"/>
    <m/>
  </r>
  <r>
    <x v="2"/>
    <x v="13"/>
    <m/>
  </r>
  <r>
    <x v="2"/>
    <x v="10"/>
    <m/>
  </r>
  <r>
    <x v="2"/>
    <x v="14"/>
    <n v="2"/>
  </r>
  <r>
    <x v="14"/>
    <x v="0"/>
    <s v="Lymington"/>
  </r>
  <r>
    <x v="14"/>
    <x v="1"/>
    <m/>
  </r>
  <r>
    <x v="14"/>
    <x v="2"/>
    <s v="m"/>
  </r>
  <r>
    <x v="14"/>
    <x v="7"/>
    <s v="A"/>
  </r>
  <r>
    <x v="14"/>
    <x v="4"/>
    <n v="2"/>
  </r>
  <r>
    <x v="14"/>
    <x v="5"/>
    <s v="A01"/>
  </r>
  <r>
    <x v="14"/>
    <x v="6"/>
    <s v="0-13-0"/>
  </r>
  <r>
    <x v="14"/>
    <x v="7"/>
    <s v="13"/>
  </r>
  <r>
    <x v="14"/>
    <x v="8"/>
    <n v="0.3679"/>
  </r>
  <r>
    <x v="14"/>
    <x v="11"/>
    <m/>
  </r>
  <r>
    <x v="14"/>
    <x v="12"/>
    <n v="1"/>
  </r>
  <r>
    <x v="14"/>
    <x v="26"/>
    <m/>
  </r>
  <r>
    <x v="14"/>
    <x v="13"/>
    <m/>
  </r>
  <r>
    <x v="14"/>
    <x v="10"/>
    <m/>
  </r>
  <r>
    <x v="14"/>
    <x v="14"/>
    <n v="10"/>
  </r>
  <r>
    <x v="39"/>
    <x v="0"/>
    <s v="Worthing"/>
  </r>
  <r>
    <x v="39"/>
    <x v="1"/>
    <m/>
  </r>
  <r>
    <x v="39"/>
    <x v="2"/>
    <s v="m"/>
  </r>
  <r>
    <x v="39"/>
    <x v="7"/>
    <s v="B"/>
  </r>
  <r>
    <x v="39"/>
    <x v="4"/>
    <n v="2"/>
  </r>
  <r>
    <x v="39"/>
    <x v="5"/>
    <s v="B35"/>
  </r>
  <r>
    <x v="39"/>
    <x v="6"/>
    <s v="0-8-0"/>
  </r>
  <r>
    <x v="39"/>
    <x v="7"/>
    <s v="8"/>
  </r>
  <r>
    <x v="39"/>
    <x v="8"/>
    <n v="0.22639999999999999"/>
  </r>
  <r>
    <x v="39"/>
    <x v="11"/>
    <m/>
  </r>
  <r>
    <x v="39"/>
    <x v="12"/>
    <m/>
  </r>
  <r>
    <x v="39"/>
    <x v="26"/>
    <m/>
  </r>
  <r>
    <x v="39"/>
    <x v="13"/>
    <m/>
  </r>
  <r>
    <x v="39"/>
    <x v="10"/>
    <n v="1"/>
  </r>
  <r>
    <x v="39"/>
    <x v="14"/>
    <n v="2"/>
  </r>
  <r>
    <x v="8"/>
    <x v="0"/>
    <s v="Portsmouth"/>
  </r>
  <r>
    <x v="8"/>
    <x v="1"/>
    <m/>
  </r>
  <r>
    <x v="8"/>
    <x v="2"/>
    <s v="m"/>
  </r>
  <r>
    <x v="8"/>
    <x v="7"/>
    <s v="C"/>
  </r>
  <r>
    <x v="8"/>
    <x v="4"/>
    <n v="2"/>
  </r>
  <r>
    <x v="8"/>
    <x v="5"/>
    <s v="C72"/>
  </r>
  <r>
    <x v="8"/>
    <x v="6"/>
    <s v="0-6-0"/>
  </r>
  <r>
    <x v="8"/>
    <x v="7"/>
    <s v="6"/>
  </r>
  <r>
    <x v="8"/>
    <x v="8"/>
    <n v="0.16980000000000001"/>
  </r>
  <r>
    <x v="8"/>
    <x v="11"/>
    <m/>
  </r>
  <r>
    <x v="8"/>
    <x v="12"/>
    <m/>
  </r>
  <r>
    <x v="8"/>
    <x v="26"/>
    <m/>
  </r>
  <r>
    <x v="8"/>
    <x v="13"/>
    <m/>
  </r>
  <r>
    <x v="8"/>
    <x v="10"/>
    <m/>
  </r>
  <r>
    <x v="8"/>
    <x v="14"/>
    <n v="6"/>
  </r>
  <r>
    <x v="67"/>
    <x v="0"/>
    <m/>
  </r>
  <r>
    <x v="67"/>
    <x v="1"/>
    <m/>
  </r>
  <r>
    <x v="67"/>
    <x v="2"/>
    <s v="NM"/>
  </r>
  <r>
    <x v="67"/>
    <x v="7"/>
    <s v="C"/>
  </r>
  <r>
    <x v="67"/>
    <x v="4"/>
    <n v="2"/>
  </r>
  <r>
    <x v="67"/>
    <x v="5"/>
    <s v="C74"/>
  </r>
  <r>
    <x v="67"/>
    <x v="6"/>
    <s v="0-6-0"/>
  </r>
  <r>
    <x v="67"/>
    <x v="7"/>
    <s v="6"/>
  </r>
  <r>
    <x v="67"/>
    <x v="8"/>
    <n v="0.16980000000000001"/>
  </r>
  <r>
    <x v="67"/>
    <x v="11"/>
    <m/>
  </r>
  <r>
    <x v="67"/>
    <x v="12"/>
    <n v="1"/>
  </r>
  <r>
    <x v="67"/>
    <x v="26"/>
    <m/>
  </r>
  <r>
    <x v="67"/>
    <x v="13"/>
    <m/>
  </r>
  <r>
    <x v="67"/>
    <x v="10"/>
    <m/>
  </r>
  <r>
    <x v="67"/>
    <x v="14"/>
    <n v="3"/>
  </r>
  <r>
    <x v="16"/>
    <x v="0"/>
    <s v="IOW"/>
  </r>
  <r>
    <x v="16"/>
    <x v="1"/>
    <m/>
  </r>
  <r>
    <x v="16"/>
    <x v="2"/>
    <s v="m"/>
  </r>
  <r>
    <x v="16"/>
    <x v="7"/>
    <s v="D"/>
  </r>
  <r>
    <x v="16"/>
    <x v="4"/>
    <n v="3"/>
  </r>
  <r>
    <x v="16"/>
    <x v="5"/>
    <s v="D91"/>
  </r>
  <r>
    <x v="16"/>
    <x v="6"/>
    <s v="0-14-8"/>
  </r>
  <r>
    <x v="16"/>
    <x v="7"/>
    <s v="14.5"/>
  </r>
  <r>
    <x v="16"/>
    <x v="8"/>
    <n v="0.41034999999999999"/>
  </r>
  <r>
    <x v="16"/>
    <x v="11"/>
    <m/>
  </r>
  <r>
    <x v="16"/>
    <x v="12"/>
    <n v="1"/>
  </r>
  <r>
    <x v="16"/>
    <x v="26"/>
    <m/>
  </r>
  <r>
    <x v="16"/>
    <x v="13"/>
    <m/>
  </r>
  <r>
    <x v="16"/>
    <x v="10"/>
    <m/>
  </r>
  <r>
    <x v="16"/>
    <x v="14"/>
    <n v="12"/>
  </r>
  <r>
    <x v="115"/>
    <x v="0"/>
    <s v="Taunton"/>
  </r>
  <r>
    <x v="115"/>
    <x v="1"/>
    <m/>
  </r>
  <r>
    <x v="115"/>
    <x v="2"/>
    <s v="NM"/>
  </r>
  <r>
    <x v="115"/>
    <x v="7"/>
    <s v="A"/>
  </r>
  <r>
    <x v="115"/>
    <x v="4"/>
    <n v="3"/>
  </r>
  <r>
    <x v="115"/>
    <x v="5"/>
    <s v="A25"/>
  </r>
  <r>
    <x v="115"/>
    <x v="6"/>
    <s v="0-8-8"/>
  </r>
  <r>
    <x v="115"/>
    <x v="7"/>
    <s v="8.5"/>
  </r>
  <r>
    <x v="115"/>
    <x v="8"/>
    <n v="0.24054999999999999"/>
  </r>
  <r>
    <x v="115"/>
    <x v="11"/>
    <m/>
  </r>
  <r>
    <x v="115"/>
    <x v="12"/>
    <n v="2"/>
  </r>
  <r>
    <x v="115"/>
    <x v="26"/>
    <m/>
  </r>
  <r>
    <x v="115"/>
    <x v="13"/>
    <m/>
  </r>
  <r>
    <x v="115"/>
    <x v="10"/>
    <m/>
  </r>
  <r>
    <x v="115"/>
    <x v="14"/>
    <n v="3"/>
  </r>
  <r>
    <x v="7"/>
    <x v="0"/>
    <s v="Southampton"/>
  </r>
  <r>
    <x v="7"/>
    <x v="1"/>
    <m/>
  </r>
  <r>
    <x v="7"/>
    <x v="2"/>
    <s v="m"/>
  </r>
  <r>
    <x v="7"/>
    <x v="7"/>
    <s v="B"/>
  </r>
  <r>
    <x v="7"/>
    <x v="4"/>
    <n v="3"/>
  </r>
  <r>
    <x v="7"/>
    <x v="5"/>
    <s v="B36"/>
  </r>
  <r>
    <x v="7"/>
    <x v="6"/>
    <s v="0-7-0"/>
  </r>
  <r>
    <x v="7"/>
    <x v="7"/>
    <s v="7"/>
  </r>
  <r>
    <x v="7"/>
    <x v="8"/>
    <n v="0.1981"/>
  </r>
  <r>
    <x v="7"/>
    <x v="11"/>
    <m/>
  </r>
  <r>
    <x v="7"/>
    <x v="12"/>
    <m/>
  </r>
  <r>
    <x v="7"/>
    <x v="26"/>
    <m/>
  </r>
  <r>
    <x v="7"/>
    <x v="13"/>
    <m/>
  </r>
  <r>
    <x v="7"/>
    <x v="10"/>
    <m/>
  </r>
  <r>
    <x v="7"/>
    <x v="14"/>
    <n v="7"/>
  </r>
  <r>
    <x v="72"/>
    <x v="0"/>
    <s v="Bournemouth"/>
  </r>
  <r>
    <x v="72"/>
    <x v="1"/>
    <m/>
  </r>
  <r>
    <x v="72"/>
    <x v="2"/>
    <s v="m"/>
  </r>
  <r>
    <x v="72"/>
    <x v="7"/>
    <s v="D"/>
  </r>
  <r>
    <x v="72"/>
    <x v="4"/>
    <n v="4"/>
  </r>
  <r>
    <x v="72"/>
    <x v="5"/>
    <s v="D83"/>
  </r>
  <r>
    <x v="72"/>
    <x v="6"/>
    <s v="0-14-0"/>
  </r>
  <r>
    <x v="72"/>
    <x v="7"/>
    <s v="14"/>
  </r>
  <r>
    <x v="72"/>
    <x v="8"/>
    <n v="0.3962"/>
  </r>
  <r>
    <x v="72"/>
    <x v="11"/>
    <m/>
  </r>
  <r>
    <x v="72"/>
    <x v="12"/>
    <m/>
  </r>
  <r>
    <x v="72"/>
    <x v="26"/>
    <m/>
  </r>
  <r>
    <x v="72"/>
    <x v="13"/>
    <m/>
  </r>
  <r>
    <x v="72"/>
    <x v="10"/>
    <m/>
  </r>
  <r>
    <x v="72"/>
    <x v="14"/>
    <n v="14"/>
  </r>
  <r>
    <x v="21"/>
    <x v="0"/>
    <s v="Christchurch"/>
  </r>
  <r>
    <x v="21"/>
    <x v="1"/>
    <m/>
  </r>
  <r>
    <x v="21"/>
    <x v="2"/>
    <s v="m"/>
  </r>
  <r>
    <x v="21"/>
    <x v="7"/>
    <s v="A"/>
  </r>
  <r>
    <x v="21"/>
    <x v="4"/>
    <n v="4"/>
  </r>
  <r>
    <x v="21"/>
    <x v="5"/>
    <s v="A04"/>
  </r>
  <r>
    <x v="21"/>
    <x v="6"/>
    <s v="0-8-0"/>
  </r>
  <r>
    <x v="21"/>
    <x v="7"/>
    <s v="8"/>
  </r>
  <r>
    <x v="21"/>
    <x v="8"/>
    <n v="0.22639999999999999"/>
  </r>
  <r>
    <x v="21"/>
    <x v="11"/>
    <m/>
  </r>
  <r>
    <x v="21"/>
    <x v="12"/>
    <m/>
  </r>
  <r>
    <x v="21"/>
    <x v="26"/>
    <m/>
  </r>
  <r>
    <x v="21"/>
    <x v="13"/>
    <m/>
  </r>
  <r>
    <x v="21"/>
    <x v="10"/>
    <m/>
  </r>
  <r>
    <x v="21"/>
    <x v="14"/>
    <n v="8"/>
  </r>
  <r>
    <x v="62"/>
    <x v="0"/>
    <s v="Weston Super Mare"/>
  </r>
  <r>
    <x v="62"/>
    <x v="1"/>
    <m/>
  </r>
  <r>
    <x v="62"/>
    <x v="2"/>
    <s v="m"/>
  </r>
  <r>
    <x v="62"/>
    <x v="7"/>
    <s v="C"/>
  </r>
  <r>
    <x v="62"/>
    <x v="4"/>
    <n v="4"/>
  </r>
  <r>
    <x v="62"/>
    <x v="5"/>
    <s v="C73"/>
  </r>
  <r>
    <x v="62"/>
    <x v="6"/>
    <s v="0-5-0"/>
  </r>
  <r>
    <x v="62"/>
    <x v="7"/>
    <s v="5"/>
  </r>
  <r>
    <x v="62"/>
    <x v="8"/>
    <n v="0.14149999999999999"/>
  </r>
  <r>
    <x v="62"/>
    <x v="11"/>
    <m/>
  </r>
  <r>
    <x v="62"/>
    <x v="12"/>
    <m/>
  </r>
  <r>
    <x v="62"/>
    <x v="26"/>
    <m/>
  </r>
  <r>
    <x v="62"/>
    <x v="13"/>
    <m/>
  </r>
  <r>
    <x v="62"/>
    <x v="10"/>
    <m/>
  </r>
  <r>
    <x v="62"/>
    <x v="14"/>
    <n v="5"/>
  </r>
  <r>
    <x v="33"/>
    <x v="0"/>
    <s v="Bristol"/>
  </r>
  <r>
    <x v="33"/>
    <x v="1"/>
    <m/>
  </r>
  <r>
    <x v="33"/>
    <x v="2"/>
    <s v="m"/>
  </r>
  <r>
    <x v="33"/>
    <x v="7"/>
    <s v="B"/>
  </r>
  <r>
    <x v="33"/>
    <x v="4"/>
    <n v="4"/>
  </r>
  <r>
    <x v="33"/>
    <x v="5"/>
    <s v="B34"/>
  </r>
  <r>
    <x v="33"/>
    <x v="6"/>
    <s v="0-4-0"/>
  </r>
  <r>
    <x v="33"/>
    <x v="7"/>
    <s v="4"/>
  </r>
  <r>
    <x v="33"/>
    <x v="8"/>
    <n v="0.1132"/>
  </r>
  <r>
    <x v="33"/>
    <x v="11"/>
    <m/>
  </r>
  <r>
    <x v="33"/>
    <x v="12"/>
    <m/>
  </r>
  <r>
    <x v="33"/>
    <x v="26"/>
    <m/>
  </r>
  <r>
    <x v="33"/>
    <x v="13"/>
    <m/>
  </r>
  <r>
    <x v="33"/>
    <x v="10"/>
    <m/>
  </r>
  <r>
    <x v="33"/>
    <x v="14"/>
    <n v="4"/>
  </r>
  <r>
    <x v="1"/>
    <x v="0"/>
    <s v="Fareham"/>
  </r>
  <r>
    <x v="1"/>
    <x v="1"/>
    <m/>
  </r>
  <r>
    <x v="1"/>
    <x v="2"/>
    <s v="m"/>
  </r>
  <r>
    <x v="1"/>
    <x v="7"/>
    <s v="B"/>
  </r>
  <r>
    <x v="1"/>
    <x v="4"/>
    <n v="4"/>
  </r>
  <r>
    <x v="1"/>
    <x v="5"/>
    <s v="B47"/>
  </r>
  <r>
    <x v="1"/>
    <x v="6"/>
    <s v="0-4-0"/>
  </r>
  <r>
    <x v="1"/>
    <x v="7"/>
    <s v="4"/>
  </r>
  <r>
    <x v="1"/>
    <x v="8"/>
    <n v="0.1132"/>
  </r>
  <r>
    <x v="1"/>
    <x v="11"/>
    <m/>
  </r>
  <r>
    <x v="1"/>
    <x v="12"/>
    <m/>
  </r>
  <r>
    <x v="1"/>
    <x v="26"/>
    <m/>
  </r>
  <r>
    <x v="1"/>
    <x v="13"/>
    <m/>
  </r>
  <r>
    <x v="1"/>
    <x v="10"/>
    <m/>
  </r>
  <r>
    <x v="1"/>
    <x v="14"/>
    <n v="4"/>
  </r>
  <r>
    <x v="29"/>
    <x v="0"/>
    <s v="Southampton"/>
  </r>
  <r>
    <x v="29"/>
    <x v="1"/>
    <m/>
  </r>
  <r>
    <x v="29"/>
    <x v="2"/>
    <s v="m"/>
  </r>
  <r>
    <x v="29"/>
    <x v="7"/>
    <s v="D"/>
  </r>
  <r>
    <x v="29"/>
    <x v="4"/>
    <n v="5"/>
  </r>
  <r>
    <x v="29"/>
    <x v="5"/>
    <s v="D94"/>
  </r>
  <r>
    <x v="29"/>
    <x v="6"/>
    <s v="0-12-0"/>
  </r>
  <r>
    <x v="29"/>
    <x v="7"/>
    <s v="12"/>
  </r>
  <r>
    <x v="29"/>
    <x v="8"/>
    <n v="0.33960000000000001"/>
  </r>
  <r>
    <x v="29"/>
    <x v="11"/>
    <m/>
  </r>
  <r>
    <x v="29"/>
    <x v="12"/>
    <m/>
  </r>
  <r>
    <x v="29"/>
    <x v="26"/>
    <m/>
  </r>
  <r>
    <x v="29"/>
    <x v="13"/>
    <m/>
  </r>
  <r>
    <x v="29"/>
    <x v="10"/>
    <n v="1"/>
  </r>
  <r>
    <x v="29"/>
    <x v="14"/>
    <n v="7"/>
  </r>
  <r>
    <x v="116"/>
    <x v="0"/>
    <m/>
  </r>
  <r>
    <x v="116"/>
    <x v="1"/>
    <m/>
  </r>
  <r>
    <x v="116"/>
    <x v="2"/>
    <s v="m"/>
  </r>
  <r>
    <x v="116"/>
    <x v="7"/>
    <s v="A"/>
  </r>
  <r>
    <x v="116"/>
    <x v="4"/>
    <n v="5"/>
  </r>
  <r>
    <x v="116"/>
    <x v="5"/>
    <s v="A07"/>
  </r>
  <r>
    <x v="116"/>
    <x v="6"/>
    <s v="0-7-0"/>
  </r>
  <r>
    <x v="116"/>
    <x v="7"/>
    <s v="7"/>
  </r>
  <r>
    <x v="116"/>
    <x v="8"/>
    <n v="0.1981"/>
  </r>
  <r>
    <x v="116"/>
    <x v="11"/>
    <m/>
  </r>
  <r>
    <x v="116"/>
    <x v="12"/>
    <m/>
  </r>
  <r>
    <x v="116"/>
    <x v="26"/>
    <m/>
  </r>
  <r>
    <x v="116"/>
    <x v="13"/>
    <m/>
  </r>
  <r>
    <x v="116"/>
    <x v="10"/>
    <m/>
  </r>
  <r>
    <x v="116"/>
    <x v="14"/>
    <n v="7"/>
  </r>
  <r>
    <x v="117"/>
    <x v="0"/>
    <s v="Portland"/>
  </r>
  <r>
    <x v="117"/>
    <x v="1"/>
    <m/>
  </r>
  <r>
    <x v="117"/>
    <x v="2"/>
    <s v="m"/>
  </r>
  <r>
    <x v="117"/>
    <x v="7"/>
    <s v="A"/>
  </r>
  <r>
    <x v="117"/>
    <x v="4"/>
    <n v="5"/>
  </r>
  <r>
    <x v="117"/>
    <x v="5"/>
    <s v="A22"/>
  </r>
  <r>
    <x v="117"/>
    <x v="6"/>
    <s v="0-7-0"/>
  </r>
  <r>
    <x v="117"/>
    <x v="7"/>
    <s v="7"/>
  </r>
  <r>
    <x v="117"/>
    <x v="8"/>
    <n v="0.1981"/>
  </r>
  <r>
    <x v="117"/>
    <x v="11"/>
    <n v="1"/>
  </r>
  <r>
    <x v="117"/>
    <x v="12"/>
    <m/>
  </r>
  <r>
    <x v="117"/>
    <x v="26"/>
    <m/>
  </r>
  <r>
    <x v="117"/>
    <x v="13"/>
    <m/>
  </r>
  <r>
    <x v="117"/>
    <x v="10"/>
    <m/>
  </r>
  <r>
    <x v="117"/>
    <x v="14"/>
    <n v="0"/>
  </r>
  <r>
    <x v="47"/>
    <x v="0"/>
    <s v="Portsmouth"/>
  </r>
  <r>
    <x v="47"/>
    <x v="1"/>
    <m/>
  </r>
  <r>
    <x v="47"/>
    <x v="2"/>
    <s v="m"/>
  </r>
  <r>
    <x v="47"/>
    <x v="7"/>
    <s v="C"/>
  </r>
  <r>
    <x v="47"/>
    <x v="4"/>
    <n v="5"/>
  </r>
  <r>
    <x v="47"/>
    <x v="5"/>
    <s v="C68"/>
  </r>
  <r>
    <x v="47"/>
    <x v="6"/>
    <s v="0-4-0"/>
  </r>
  <r>
    <x v="47"/>
    <x v="7"/>
    <s v="4"/>
  </r>
  <r>
    <x v="47"/>
    <x v="8"/>
    <n v="0.1132"/>
  </r>
  <r>
    <x v="47"/>
    <x v="11"/>
    <m/>
  </r>
  <r>
    <x v="47"/>
    <x v="12"/>
    <m/>
  </r>
  <r>
    <x v="47"/>
    <x v="26"/>
    <m/>
  </r>
  <r>
    <x v="47"/>
    <x v="13"/>
    <m/>
  </r>
  <r>
    <x v="47"/>
    <x v="10"/>
    <m/>
  </r>
  <r>
    <x v="47"/>
    <x v="14"/>
    <n v="4"/>
  </r>
  <r>
    <x v="42"/>
    <x v="0"/>
    <s v="Bournemouth"/>
  </r>
  <r>
    <x v="42"/>
    <x v="1"/>
    <m/>
  </r>
  <r>
    <x v="42"/>
    <x v="2"/>
    <s v="m"/>
  </r>
  <r>
    <x v="42"/>
    <x v="7"/>
    <s v="D"/>
  </r>
  <r>
    <x v="42"/>
    <x v="4"/>
    <n v="6"/>
  </r>
  <r>
    <x v="42"/>
    <x v="5"/>
    <s v="D80"/>
  </r>
  <r>
    <x v="42"/>
    <x v="6"/>
    <s v="0-11-8"/>
  </r>
  <r>
    <x v="42"/>
    <x v="7"/>
    <s v="11.5"/>
  </r>
  <r>
    <x v="42"/>
    <x v="8"/>
    <n v="0.32544999999999996"/>
  </r>
  <r>
    <x v="42"/>
    <x v="11"/>
    <m/>
  </r>
  <r>
    <x v="42"/>
    <x v="12"/>
    <m/>
  </r>
  <r>
    <x v="42"/>
    <x v="26"/>
    <m/>
  </r>
  <r>
    <x v="42"/>
    <x v="13"/>
    <n v="2"/>
  </r>
  <r>
    <x v="42"/>
    <x v="10"/>
    <m/>
  </r>
  <r>
    <x v="42"/>
    <x v="14"/>
    <n v="5"/>
  </r>
  <r>
    <x v="48"/>
    <x v="0"/>
    <s v="Weston Super Mare"/>
  </r>
  <r>
    <x v="48"/>
    <x v="1"/>
    <m/>
  </r>
  <r>
    <x v="48"/>
    <x v="2"/>
    <s v="m"/>
  </r>
  <r>
    <x v="48"/>
    <x v="7"/>
    <s v="B"/>
  </r>
  <r>
    <x v="48"/>
    <x v="4"/>
    <n v="6"/>
  </r>
  <r>
    <x v="48"/>
    <x v="5"/>
    <s v="B41"/>
  </r>
  <r>
    <x v="48"/>
    <x v="6"/>
    <s v="0-3-12"/>
  </r>
  <r>
    <x v="48"/>
    <x v="7"/>
    <s v="3.75"/>
  </r>
  <r>
    <x v="48"/>
    <x v="8"/>
    <n v="0.106125"/>
  </r>
  <r>
    <x v="48"/>
    <x v="11"/>
    <m/>
  </r>
  <r>
    <x v="48"/>
    <x v="12"/>
    <n v="1"/>
  </r>
  <r>
    <x v="48"/>
    <x v="26"/>
    <m/>
  </r>
  <r>
    <x v="48"/>
    <x v="13"/>
    <m/>
  </r>
  <r>
    <x v="48"/>
    <x v="10"/>
    <m/>
  </r>
  <r>
    <x v="48"/>
    <x v="14"/>
    <n v="1"/>
  </r>
  <r>
    <x v="118"/>
    <x v="0"/>
    <m/>
  </r>
  <r>
    <x v="118"/>
    <x v="1"/>
    <m/>
  </r>
  <r>
    <x v="118"/>
    <x v="2"/>
    <s v="m"/>
  </r>
  <r>
    <x v="118"/>
    <x v="7"/>
    <s v="C"/>
  </r>
  <r>
    <x v="118"/>
    <x v="4"/>
    <n v="6"/>
  </r>
  <r>
    <x v="118"/>
    <x v="5"/>
    <s v="C56"/>
  </r>
  <r>
    <x v="118"/>
    <x v="6"/>
    <s v="0-3-0"/>
  </r>
  <r>
    <x v="118"/>
    <x v="7"/>
    <s v="3"/>
  </r>
  <r>
    <x v="118"/>
    <x v="8"/>
    <n v="8.4900000000000003E-2"/>
  </r>
  <r>
    <x v="118"/>
    <x v="11"/>
    <m/>
  </r>
  <r>
    <x v="118"/>
    <x v="12"/>
    <m/>
  </r>
  <r>
    <x v="118"/>
    <x v="26"/>
    <m/>
  </r>
  <r>
    <x v="118"/>
    <x v="13"/>
    <m/>
  </r>
  <r>
    <x v="118"/>
    <x v="10"/>
    <m/>
  </r>
  <r>
    <x v="118"/>
    <x v="14"/>
    <n v="3"/>
  </r>
  <r>
    <x v="86"/>
    <x v="0"/>
    <s v="Bournemouth"/>
  </r>
  <r>
    <x v="86"/>
    <x v="1"/>
    <m/>
  </r>
  <r>
    <x v="86"/>
    <x v="2"/>
    <s v="m"/>
  </r>
  <r>
    <x v="86"/>
    <x v="7"/>
    <s v="C"/>
  </r>
  <r>
    <x v="86"/>
    <x v="4"/>
    <n v="6"/>
  </r>
  <r>
    <x v="86"/>
    <x v="5"/>
    <s v="C59"/>
  </r>
  <r>
    <x v="86"/>
    <x v="6"/>
    <s v="0-3-0"/>
  </r>
  <r>
    <x v="86"/>
    <x v="7"/>
    <s v="3"/>
  </r>
  <r>
    <x v="86"/>
    <x v="8"/>
    <n v="8.4900000000000003E-2"/>
  </r>
  <r>
    <x v="86"/>
    <x v="11"/>
    <m/>
  </r>
  <r>
    <x v="86"/>
    <x v="12"/>
    <m/>
  </r>
  <r>
    <x v="86"/>
    <x v="26"/>
    <m/>
  </r>
  <r>
    <x v="86"/>
    <x v="13"/>
    <m/>
  </r>
  <r>
    <x v="86"/>
    <x v="10"/>
    <m/>
  </r>
  <r>
    <x v="86"/>
    <x v="14"/>
    <n v="3"/>
  </r>
  <r>
    <x v="19"/>
    <x v="0"/>
    <s v="IOW"/>
  </r>
  <r>
    <x v="19"/>
    <x v="1"/>
    <m/>
  </r>
  <r>
    <x v="19"/>
    <x v="2"/>
    <s v="m"/>
  </r>
  <r>
    <x v="19"/>
    <x v="7"/>
    <s v="D"/>
  </r>
  <r>
    <x v="19"/>
    <x v="4"/>
    <n v="7"/>
  </r>
  <r>
    <x v="19"/>
    <x v="5"/>
    <s v="D100"/>
  </r>
  <r>
    <x v="19"/>
    <x v="6"/>
    <s v="0-10-0"/>
  </r>
  <r>
    <x v="19"/>
    <x v="7"/>
    <s v="10"/>
  </r>
  <r>
    <x v="19"/>
    <x v="8"/>
    <n v="0.28299999999999997"/>
  </r>
  <r>
    <x v="19"/>
    <x v="11"/>
    <m/>
  </r>
  <r>
    <x v="19"/>
    <x v="12"/>
    <m/>
  </r>
  <r>
    <x v="19"/>
    <x v="26"/>
    <m/>
  </r>
  <r>
    <x v="19"/>
    <x v="13"/>
    <m/>
  </r>
  <r>
    <x v="19"/>
    <x v="10"/>
    <m/>
  </r>
  <r>
    <x v="19"/>
    <x v="14"/>
    <n v="10"/>
  </r>
  <r>
    <x v="40"/>
    <x v="0"/>
    <s v="Bournemouth"/>
  </r>
  <r>
    <x v="40"/>
    <x v="1"/>
    <m/>
  </r>
  <r>
    <x v="40"/>
    <x v="2"/>
    <s v="m"/>
  </r>
  <r>
    <x v="40"/>
    <x v="7"/>
    <s v="A"/>
  </r>
  <r>
    <x v="40"/>
    <x v="4"/>
    <n v="7"/>
  </r>
  <r>
    <x v="40"/>
    <x v="5"/>
    <s v="A13"/>
  </r>
  <r>
    <x v="40"/>
    <x v="6"/>
    <s v="0-6-0"/>
  </r>
  <r>
    <x v="40"/>
    <x v="7"/>
    <s v="6"/>
  </r>
  <r>
    <x v="40"/>
    <x v="8"/>
    <n v="0.16980000000000001"/>
  </r>
  <r>
    <x v="40"/>
    <x v="11"/>
    <m/>
  </r>
  <r>
    <x v="40"/>
    <x v="12"/>
    <m/>
  </r>
  <r>
    <x v="40"/>
    <x v="26"/>
    <m/>
  </r>
  <r>
    <x v="40"/>
    <x v="13"/>
    <m/>
  </r>
  <r>
    <x v="40"/>
    <x v="10"/>
    <m/>
  </r>
  <r>
    <x v="40"/>
    <x v="14"/>
    <n v="6"/>
  </r>
  <r>
    <x v="119"/>
    <x v="0"/>
    <m/>
  </r>
  <r>
    <x v="119"/>
    <x v="1"/>
    <m/>
  </r>
  <r>
    <x v="119"/>
    <x v="2"/>
    <s v="m"/>
  </r>
  <r>
    <x v="119"/>
    <x v="7"/>
    <s v="B"/>
  </r>
  <r>
    <x v="119"/>
    <x v="4"/>
    <n v="7"/>
  </r>
  <r>
    <x v="119"/>
    <x v="5"/>
    <s v="B29"/>
  </r>
  <r>
    <x v="119"/>
    <x v="6"/>
    <s v="0-3-0"/>
  </r>
  <r>
    <x v="119"/>
    <x v="7"/>
    <s v="3"/>
  </r>
  <r>
    <x v="119"/>
    <x v="8"/>
    <n v="8.4900000000000003E-2"/>
  </r>
  <r>
    <x v="119"/>
    <x v="11"/>
    <m/>
  </r>
  <r>
    <x v="119"/>
    <x v="12"/>
    <m/>
  </r>
  <r>
    <x v="119"/>
    <x v="26"/>
    <m/>
  </r>
  <r>
    <x v="119"/>
    <x v="13"/>
    <m/>
  </r>
  <r>
    <x v="119"/>
    <x v="10"/>
    <m/>
  </r>
  <r>
    <x v="119"/>
    <x v="14"/>
    <n v="3"/>
  </r>
  <r>
    <x v="79"/>
    <x v="0"/>
    <s v="Portsmouth"/>
  </r>
  <r>
    <x v="79"/>
    <x v="1"/>
    <m/>
  </r>
  <r>
    <x v="79"/>
    <x v="2"/>
    <s v="m"/>
  </r>
  <r>
    <x v="79"/>
    <x v="7"/>
    <s v="B"/>
  </r>
  <r>
    <x v="79"/>
    <x v="4"/>
    <n v="7"/>
  </r>
  <r>
    <x v="79"/>
    <x v="5"/>
    <s v="B42"/>
  </r>
  <r>
    <x v="79"/>
    <x v="6"/>
    <s v="0-3-0"/>
  </r>
  <r>
    <x v="79"/>
    <x v="7"/>
    <s v="3"/>
  </r>
  <r>
    <x v="79"/>
    <x v="8"/>
    <n v="8.4900000000000003E-2"/>
  </r>
  <r>
    <x v="79"/>
    <x v="11"/>
    <m/>
  </r>
  <r>
    <x v="79"/>
    <x v="12"/>
    <m/>
  </r>
  <r>
    <x v="79"/>
    <x v="26"/>
    <m/>
  </r>
  <r>
    <x v="79"/>
    <x v="13"/>
    <m/>
  </r>
  <r>
    <x v="79"/>
    <x v="10"/>
    <m/>
  </r>
  <r>
    <x v="79"/>
    <x v="14"/>
    <n v="3"/>
  </r>
  <r>
    <x v="120"/>
    <x v="0"/>
    <m/>
  </r>
  <r>
    <x v="120"/>
    <x v="1"/>
    <m/>
  </r>
  <r>
    <x v="120"/>
    <x v="2"/>
    <s v="m"/>
  </r>
  <r>
    <x v="120"/>
    <x v="7"/>
    <s v="B"/>
  </r>
  <r>
    <x v="120"/>
    <x v="4"/>
    <n v="7"/>
  </r>
  <r>
    <x v="120"/>
    <x v="5"/>
    <s v="B45"/>
  </r>
  <r>
    <x v="120"/>
    <x v="6"/>
    <s v="0-3-0"/>
  </r>
  <r>
    <x v="120"/>
    <x v="7"/>
    <s v="3"/>
  </r>
  <r>
    <x v="120"/>
    <x v="8"/>
    <n v="8.4900000000000003E-2"/>
  </r>
  <r>
    <x v="120"/>
    <x v="11"/>
    <m/>
  </r>
  <r>
    <x v="120"/>
    <x v="12"/>
    <m/>
  </r>
  <r>
    <x v="120"/>
    <x v="26"/>
    <m/>
  </r>
  <r>
    <x v="120"/>
    <x v="13"/>
    <m/>
  </r>
  <r>
    <x v="120"/>
    <x v="10"/>
    <m/>
  </r>
  <r>
    <x v="120"/>
    <x v="14"/>
    <n v="3"/>
  </r>
  <r>
    <x v="26"/>
    <x v="0"/>
    <s v="Sway"/>
  </r>
  <r>
    <x v="26"/>
    <x v="1"/>
    <m/>
  </r>
  <r>
    <x v="26"/>
    <x v="2"/>
    <s v="m"/>
  </r>
  <r>
    <x v="26"/>
    <x v="7"/>
    <s v="D"/>
  </r>
  <r>
    <x v="26"/>
    <x v="4"/>
    <n v="8"/>
  </r>
  <r>
    <x v="26"/>
    <x v="5"/>
    <s v="D99"/>
  </r>
  <r>
    <x v="26"/>
    <x v="6"/>
    <s v="0-8-0"/>
  </r>
  <r>
    <x v="26"/>
    <x v="7"/>
    <s v="8"/>
  </r>
  <r>
    <x v="26"/>
    <x v="8"/>
    <n v="0.22639999999999999"/>
  </r>
  <r>
    <x v="26"/>
    <x v="11"/>
    <m/>
  </r>
  <r>
    <x v="26"/>
    <x v="12"/>
    <m/>
  </r>
  <r>
    <x v="26"/>
    <x v="26"/>
    <m/>
  </r>
  <r>
    <x v="26"/>
    <x v="13"/>
    <m/>
  </r>
  <r>
    <x v="26"/>
    <x v="10"/>
    <m/>
  </r>
  <r>
    <x v="26"/>
    <x v="14"/>
    <n v="8"/>
  </r>
  <r>
    <x v="121"/>
    <x v="0"/>
    <m/>
  </r>
  <r>
    <x v="121"/>
    <x v="1"/>
    <m/>
  </r>
  <r>
    <x v="121"/>
    <x v="2"/>
    <s v="NM"/>
  </r>
  <r>
    <x v="121"/>
    <x v="7"/>
    <s v="A"/>
  </r>
  <r>
    <x v="121"/>
    <x v="4"/>
    <n v="8"/>
  </r>
  <r>
    <x v="121"/>
    <x v="5"/>
    <s v="A02"/>
  </r>
  <r>
    <x v="121"/>
    <x v="6"/>
    <s v="0-5-0"/>
  </r>
  <r>
    <x v="121"/>
    <x v="7"/>
    <s v="5"/>
  </r>
  <r>
    <x v="121"/>
    <x v="8"/>
    <n v="0.14149999999999999"/>
  </r>
  <r>
    <x v="121"/>
    <x v="11"/>
    <m/>
  </r>
  <r>
    <x v="121"/>
    <x v="12"/>
    <m/>
  </r>
  <r>
    <x v="121"/>
    <x v="26"/>
    <m/>
  </r>
  <r>
    <x v="121"/>
    <x v="13"/>
    <m/>
  </r>
  <r>
    <x v="121"/>
    <x v="10"/>
    <m/>
  </r>
  <r>
    <x v="121"/>
    <x v="14"/>
    <n v="5"/>
  </r>
  <r>
    <x v="96"/>
    <x v="0"/>
    <s v="Havant"/>
  </r>
  <r>
    <x v="96"/>
    <x v="1"/>
    <m/>
  </r>
  <r>
    <x v="96"/>
    <x v="2"/>
    <s v="m"/>
  </r>
  <r>
    <x v="96"/>
    <x v="7"/>
    <s v="A"/>
  </r>
  <r>
    <x v="96"/>
    <x v="4"/>
    <n v="8"/>
  </r>
  <r>
    <x v="96"/>
    <x v="5"/>
    <s v="A15"/>
  </r>
  <r>
    <x v="96"/>
    <x v="6"/>
    <s v="0-5-0"/>
  </r>
  <r>
    <x v="96"/>
    <x v="7"/>
    <s v="5"/>
  </r>
  <r>
    <x v="96"/>
    <x v="8"/>
    <n v="0.14149999999999999"/>
  </r>
  <r>
    <x v="96"/>
    <x v="11"/>
    <m/>
  </r>
  <r>
    <x v="96"/>
    <x v="12"/>
    <m/>
  </r>
  <r>
    <x v="96"/>
    <x v="26"/>
    <m/>
  </r>
  <r>
    <x v="96"/>
    <x v="13"/>
    <m/>
  </r>
  <r>
    <x v="96"/>
    <x v="10"/>
    <m/>
  </r>
  <r>
    <x v="96"/>
    <x v="14"/>
    <n v="5"/>
  </r>
  <r>
    <x v="122"/>
    <x v="0"/>
    <s v="Bournemouth"/>
  </r>
  <r>
    <x v="122"/>
    <x v="1"/>
    <m/>
  </r>
  <r>
    <x v="122"/>
    <x v="2"/>
    <s v="NM"/>
  </r>
  <r>
    <x v="122"/>
    <x v="7"/>
    <s v="A"/>
  </r>
  <r>
    <x v="122"/>
    <x v="4"/>
    <n v="8"/>
  </r>
  <r>
    <x v="122"/>
    <x v="5"/>
    <s v="A18"/>
  </r>
  <r>
    <x v="122"/>
    <x v="6"/>
    <s v="0-5-0"/>
  </r>
  <r>
    <x v="122"/>
    <x v="7"/>
    <s v="5"/>
  </r>
  <r>
    <x v="122"/>
    <x v="8"/>
    <n v="0.14149999999999999"/>
  </r>
  <r>
    <x v="122"/>
    <x v="11"/>
    <m/>
  </r>
  <r>
    <x v="122"/>
    <x v="12"/>
    <m/>
  </r>
  <r>
    <x v="122"/>
    <x v="26"/>
    <m/>
  </r>
  <r>
    <x v="122"/>
    <x v="13"/>
    <m/>
  </r>
  <r>
    <x v="122"/>
    <x v="10"/>
    <m/>
  </r>
  <r>
    <x v="122"/>
    <x v="14"/>
    <n v="5"/>
  </r>
  <r>
    <x v="23"/>
    <x v="0"/>
    <m/>
  </r>
  <r>
    <x v="23"/>
    <x v="1"/>
    <m/>
  </r>
  <r>
    <x v="23"/>
    <x v="2"/>
    <s v="m"/>
  </r>
  <r>
    <x v="23"/>
    <x v="7"/>
    <s v="A"/>
  </r>
  <r>
    <x v="23"/>
    <x v="4"/>
    <n v="8"/>
  </r>
  <r>
    <x v="23"/>
    <x v="5"/>
    <s v="A21"/>
  </r>
  <r>
    <x v="23"/>
    <x v="6"/>
    <s v="0-5-0"/>
  </r>
  <r>
    <x v="23"/>
    <x v="7"/>
    <s v="5"/>
  </r>
  <r>
    <x v="23"/>
    <x v="8"/>
    <n v="0.14149999999999999"/>
  </r>
  <r>
    <x v="23"/>
    <x v="11"/>
    <m/>
  </r>
  <r>
    <x v="23"/>
    <x v="12"/>
    <n v="1"/>
  </r>
  <r>
    <x v="23"/>
    <x v="26"/>
    <m/>
  </r>
  <r>
    <x v="23"/>
    <x v="13"/>
    <m/>
  </r>
  <r>
    <x v="23"/>
    <x v="10"/>
    <m/>
  </r>
  <r>
    <x v="23"/>
    <x v="14"/>
    <n v="3"/>
  </r>
  <r>
    <x v="11"/>
    <x v="0"/>
    <s v="Southampton"/>
  </r>
  <r>
    <x v="11"/>
    <x v="1"/>
    <m/>
  </r>
  <r>
    <x v="11"/>
    <x v="2"/>
    <s v="m"/>
  </r>
  <r>
    <x v="11"/>
    <x v="7"/>
    <s v="C"/>
  </r>
  <r>
    <x v="11"/>
    <x v="4"/>
    <n v="8"/>
  </r>
  <r>
    <x v="11"/>
    <x v="5"/>
    <s v="C51"/>
  </r>
  <r>
    <x v="11"/>
    <x v="6"/>
    <s v="0-2-0"/>
  </r>
  <r>
    <x v="11"/>
    <x v="7"/>
    <s v="2"/>
  </r>
  <r>
    <x v="11"/>
    <x v="8"/>
    <n v="5.6599999999999998E-2"/>
  </r>
  <r>
    <x v="11"/>
    <x v="11"/>
    <m/>
  </r>
  <r>
    <x v="11"/>
    <x v="12"/>
    <m/>
  </r>
  <r>
    <x v="11"/>
    <x v="26"/>
    <m/>
  </r>
  <r>
    <x v="11"/>
    <x v="13"/>
    <m/>
  </r>
  <r>
    <x v="11"/>
    <x v="10"/>
    <m/>
  </r>
  <r>
    <x v="11"/>
    <x v="14"/>
    <n v="2"/>
  </r>
  <r>
    <x v="63"/>
    <x v="0"/>
    <s v="Portsmouth"/>
  </r>
  <r>
    <x v="63"/>
    <x v="1"/>
    <m/>
  </r>
  <r>
    <x v="63"/>
    <x v="2"/>
    <s v="m"/>
  </r>
  <r>
    <x v="63"/>
    <x v="7"/>
    <s v="C"/>
  </r>
  <r>
    <x v="63"/>
    <x v="4"/>
    <n v="8"/>
  </r>
  <r>
    <x v="63"/>
    <x v="5"/>
    <s v="C55"/>
  </r>
  <r>
    <x v="63"/>
    <x v="6"/>
    <s v="0-2-0"/>
  </r>
  <r>
    <x v="63"/>
    <x v="7"/>
    <s v="2"/>
  </r>
  <r>
    <x v="63"/>
    <x v="8"/>
    <n v="5.6599999999999998E-2"/>
  </r>
  <r>
    <x v="63"/>
    <x v="11"/>
    <m/>
  </r>
  <r>
    <x v="63"/>
    <x v="12"/>
    <m/>
  </r>
  <r>
    <x v="63"/>
    <x v="26"/>
    <m/>
  </r>
  <r>
    <x v="63"/>
    <x v="13"/>
    <m/>
  </r>
  <r>
    <x v="63"/>
    <x v="10"/>
    <m/>
  </r>
  <r>
    <x v="63"/>
    <x v="14"/>
    <n v="2"/>
  </r>
  <r>
    <x v="41"/>
    <x v="0"/>
    <s v="Fareham"/>
  </r>
  <r>
    <x v="41"/>
    <x v="1"/>
    <m/>
  </r>
  <r>
    <x v="41"/>
    <x v="2"/>
    <s v="m"/>
  </r>
  <r>
    <x v="41"/>
    <x v="7"/>
    <s v="C"/>
  </r>
  <r>
    <x v="41"/>
    <x v="4"/>
    <n v="8"/>
  </r>
  <r>
    <x v="41"/>
    <x v="5"/>
    <s v="C67"/>
  </r>
  <r>
    <x v="41"/>
    <x v="6"/>
    <s v="0-2-0"/>
  </r>
  <r>
    <x v="41"/>
    <x v="7"/>
    <s v="2"/>
  </r>
  <r>
    <x v="41"/>
    <x v="8"/>
    <n v="5.6599999999999998E-2"/>
  </r>
  <r>
    <x v="41"/>
    <x v="11"/>
    <m/>
  </r>
  <r>
    <x v="41"/>
    <x v="12"/>
    <m/>
  </r>
  <r>
    <x v="41"/>
    <x v="26"/>
    <m/>
  </r>
  <r>
    <x v="41"/>
    <x v="13"/>
    <m/>
  </r>
  <r>
    <x v="41"/>
    <x v="10"/>
    <m/>
  </r>
  <r>
    <x v="41"/>
    <x v="14"/>
    <n v="2"/>
  </r>
  <r>
    <x v="56"/>
    <x v="0"/>
    <s v="Horndean"/>
  </r>
  <r>
    <x v="56"/>
    <x v="1"/>
    <m/>
  </r>
  <r>
    <x v="56"/>
    <x v="2"/>
    <s v="m"/>
  </r>
  <r>
    <x v="56"/>
    <x v="7"/>
    <s v="C"/>
  </r>
  <r>
    <x v="56"/>
    <x v="4"/>
    <n v="8"/>
  </r>
  <r>
    <x v="56"/>
    <x v="5"/>
    <s v="C71"/>
  </r>
  <r>
    <x v="56"/>
    <x v="6"/>
    <s v="0-2-0"/>
  </r>
  <r>
    <x v="56"/>
    <x v="7"/>
    <s v="2"/>
  </r>
  <r>
    <x v="56"/>
    <x v="8"/>
    <n v="5.6599999999999998E-2"/>
  </r>
  <r>
    <x v="56"/>
    <x v="11"/>
    <m/>
  </r>
  <r>
    <x v="56"/>
    <x v="12"/>
    <m/>
  </r>
  <r>
    <x v="56"/>
    <x v="26"/>
    <m/>
  </r>
  <r>
    <x v="56"/>
    <x v="13"/>
    <m/>
  </r>
  <r>
    <x v="56"/>
    <x v="10"/>
    <m/>
  </r>
  <r>
    <x v="56"/>
    <x v="14"/>
    <n v="2"/>
  </r>
  <r>
    <x v="55"/>
    <x v="0"/>
    <s v="Bracklesham"/>
  </r>
  <r>
    <x v="55"/>
    <x v="1"/>
    <m/>
  </r>
  <r>
    <x v="55"/>
    <x v="2"/>
    <s v="m"/>
  </r>
  <r>
    <x v="55"/>
    <x v="7"/>
    <s v="D"/>
  </r>
  <r>
    <x v="55"/>
    <x v="4"/>
    <n v="9"/>
  </r>
  <r>
    <x v="55"/>
    <x v="5"/>
    <s v="D87"/>
  </r>
  <r>
    <x v="55"/>
    <x v="6"/>
    <s v="0-7-0"/>
  </r>
  <r>
    <x v="55"/>
    <x v="7"/>
    <s v="7"/>
  </r>
  <r>
    <x v="55"/>
    <x v="8"/>
    <n v="0.1981"/>
  </r>
  <r>
    <x v="55"/>
    <x v="11"/>
    <m/>
  </r>
  <r>
    <x v="55"/>
    <x v="12"/>
    <m/>
  </r>
  <r>
    <x v="55"/>
    <x v="26"/>
    <m/>
  </r>
  <r>
    <x v="55"/>
    <x v="13"/>
    <m/>
  </r>
  <r>
    <x v="55"/>
    <x v="10"/>
    <n v="1"/>
  </r>
  <r>
    <x v="55"/>
    <x v="14"/>
    <n v="2"/>
  </r>
  <r>
    <x v="61"/>
    <x v="0"/>
    <s v="Portsmouth"/>
  </r>
  <r>
    <x v="61"/>
    <x v="1"/>
    <m/>
  </r>
  <r>
    <x v="61"/>
    <x v="2"/>
    <s v="m"/>
  </r>
  <r>
    <x v="61"/>
    <x v="7"/>
    <s v="D"/>
  </r>
  <r>
    <x v="61"/>
    <x v="4"/>
    <n v="9"/>
  </r>
  <r>
    <x v="61"/>
    <x v="5"/>
    <s v="D95"/>
  </r>
  <r>
    <x v="61"/>
    <x v="6"/>
    <s v="0-7-0"/>
  </r>
  <r>
    <x v="61"/>
    <x v="7"/>
    <s v="7"/>
  </r>
  <r>
    <x v="61"/>
    <x v="8"/>
    <n v="0.1981"/>
  </r>
  <r>
    <x v="61"/>
    <x v="11"/>
    <m/>
  </r>
  <r>
    <x v="61"/>
    <x v="12"/>
    <m/>
  </r>
  <r>
    <x v="61"/>
    <x v="26"/>
    <m/>
  </r>
  <r>
    <x v="61"/>
    <x v="13"/>
    <m/>
  </r>
  <r>
    <x v="61"/>
    <x v="10"/>
    <m/>
  </r>
  <r>
    <x v="61"/>
    <x v="14"/>
    <n v="7"/>
  </r>
  <r>
    <x v="50"/>
    <x v="0"/>
    <s v="Portsmouth"/>
  </r>
  <r>
    <x v="50"/>
    <x v="1"/>
    <m/>
  </r>
  <r>
    <x v="50"/>
    <x v="2"/>
    <s v="m"/>
  </r>
  <r>
    <x v="50"/>
    <x v="7"/>
    <s v="D"/>
  </r>
  <r>
    <x v="50"/>
    <x v="4"/>
    <n v="9"/>
  </r>
  <r>
    <x v="50"/>
    <x v="5"/>
    <s v="D98"/>
  </r>
  <r>
    <x v="50"/>
    <x v="6"/>
    <s v="0-7-0"/>
  </r>
  <r>
    <x v="50"/>
    <x v="7"/>
    <s v="7"/>
  </r>
  <r>
    <x v="50"/>
    <x v="8"/>
    <n v="0.1981"/>
  </r>
  <r>
    <x v="50"/>
    <x v="11"/>
    <m/>
  </r>
  <r>
    <x v="50"/>
    <x v="12"/>
    <m/>
  </r>
  <r>
    <x v="50"/>
    <x v="26"/>
    <n v="1"/>
  </r>
  <r>
    <x v="50"/>
    <x v="13"/>
    <m/>
  </r>
  <r>
    <x v="50"/>
    <x v="10"/>
    <m/>
  </r>
  <r>
    <x v="50"/>
    <x v="14"/>
    <n v="0"/>
  </r>
  <r>
    <x v="3"/>
    <x v="0"/>
    <s v="Southampton"/>
  </r>
  <r>
    <x v="3"/>
    <x v="1"/>
    <m/>
  </r>
  <r>
    <x v="3"/>
    <x v="2"/>
    <s v="m"/>
  </r>
  <r>
    <x v="3"/>
    <x v="7"/>
    <s v="B"/>
  </r>
  <r>
    <x v="3"/>
    <x v="4"/>
    <n v="10"/>
  </r>
  <r>
    <x v="3"/>
    <x v="5"/>
    <s v="B28"/>
  </r>
  <r>
    <x v="3"/>
    <x v="6"/>
    <s v="0-2-0"/>
  </r>
  <r>
    <x v="3"/>
    <x v="7"/>
    <s v="2"/>
  </r>
  <r>
    <x v="3"/>
    <x v="8"/>
    <n v="5.6599999999999998E-2"/>
  </r>
  <r>
    <x v="3"/>
    <x v="11"/>
    <m/>
  </r>
  <r>
    <x v="3"/>
    <x v="12"/>
    <m/>
  </r>
  <r>
    <x v="3"/>
    <x v="26"/>
    <m/>
  </r>
  <r>
    <x v="3"/>
    <x v="13"/>
    <m/>
  </r>
  <r>
    <x v="3"/>
    <x v="10"/>
    <m/>
  </r>
  <r>
    <x v="3"/>
    <x v="14"/>
    <n v="2"/>
  </r>
  <r>
    <x v="13"/>
    <x v="0"/>
    <m/>
  </r>
  <r>
    <x v="13"/>
    <x v="1"/>
    <m/>
  </r>
  <r>
    <x v="13"/>
    <x v="2"/>
    <s v="m"/>
  </r>
  <r>
    <x v="13"/>
    <x v="7"/>
    <s v="B"/>
  </r>
  <r>
    <x v="13"/>
    <x v="4"/>
    <n v="10"/>
  </r>
  <r>
    <x v="13"/>
    <x v="5"/>
    <s v="B31"/>
  </r>
  <r>
    <x v="13"/>
    <x v="6"/>
    <s v="0-2-0"/>
  </r>
  <r>
    <x v="13"/>
    <x v="7"/>
    <s v="2"/>
  </r>
  <r>
    <x v="13"/>
    <x v="8"/>
    <n v="5.6599999999999998E-2"/>
  </r>
  <r>
    <x v="13"/>
    <x v="11"/>
    <m/>
  </r>
  <r>
    <x v="13"/>
    <x v="12"/>
    <m/>
  </r>
  <r>
    <x v="13"/>
    <x v="26"/>
    <m/>
  </r>
  <r>
    <x v="13"/>
    <x v="13"/>
    <m/>
  </r>
  <r>
    <x v="13"/>
    <x v="10"/>
    <m/>
  </r>
  <r>
    <x v="13"/>
    <x v="14"/>
    <n v="2"/>
  </r>
  <r>
    <x v="110"/>
    <x v="0"/>
    <m/>
  </r>
  <r>
    <x v="110"/>
    <x v="1"/>
    <m/>
  </r>
  <r>
    <x v="110"/>
    <x v="2"/>
    <s v="m"/>
  </r>
  <r>
    <x v="110"/>
    <x v="7"/>
    <s v="B"/>
  </r>
  <r>
    <x v="110"/>
    <x v="4"/>
    <n v="10"/>
  </r>
  <r>
    <x v="110"/>
    <x v="5"/>
    <s v="B32"/>
  </r>
  <r>
    <x v="110"/>
    <x v="6"/>
    <s v="0-2-0"/>
  </r>
  <r>
    <x v="110"/>
    <x v="7"/>
    <s v="2"/>
  </r>
  <r>
    <x v="110"/>
    <x v="8"/>
    <n v="5.6599999999999998E-2"/>
  </r>
  <r>
    <x v="110"/>
    <x v="11"/>
    <m/>
  </r>
  <r>
    <x v="110"/>
    <x v="12"/>
    <m/>
  </r>
  <r>
    <x v="110"/>
    <x v="26"/>
    <m/>
  </r>
  <r>
    <x v="110"/>
    <x v="13"/>
    <m/>
  </r>
  <r>
    <x v="110"/>
    <x v="10"/>
    <m/>
  </r>
  <r>
    <x v="110"/>
    <x v="14"/>
    <n v="2"/>
  </r>
  <r>
    <x v="49"/>
    <x v="0"/>
    <s v="Weymouth"/>
  </r>
  <r>
    <x v="49"/>
    <x v="1"/>
    <m/>
  </r>
  <r>
    <x v="49"/>
    <x v="2"/>
    <s v="m"/>
  </r>
  <r>
    <x v="49"/>
    <x v="7"/>
    <s v="D"/>
  </r>
  <r>
    <x v="49"/>
    <x v="4"/>
    <n v="12"/>
  </r>
  <r>
    <x v="49"/>
    <x v="5"/>
    <s v="D88"/>
  </r>
  <r>
    <x v="49"/>
    <x v="6"/>
    <s v="0-5-0"/>
  </r>
  <r>
    <x v="49"/>
    <x v="7"/>
    <s v="5"/>
  </r>
  <r>
    <x v="49"/>
    <x v="8"/>
    <n v="0.14149999999999999"/>
  </r>
  <r>
    <x v="49"/>
    <x v="11"/>
    <m/>
  </r>
  <r>
    <x v="49"/>
    <x v="12"/>
    <m/>
  </r>
  <r>
    <x v="49"/>
    <x v="26"/>
    <m/>
  </r>
  <r>
    <x v="49"/>
    <x v="13"/>
    <m/>
  </r>
  <r>
    <x v="49"/>
    <x v="10"/>
    <m/>
  </r>
  <r>
    <x v="49"/>
    <x v="14"/>
    <n v="5"/>
  </r>
  <r>
    <x v="32"/>
    <x v="0"/>
    <s v="Bristol"/>
  </r>
  <r>
    <x v="32"/>
    <x v="1"/>
    <m/>
  </r>
  <r>
    <x v="32"/>
    <x v="2"/>
    <s v="m"/>
  </r>
  <r>
    <x v="32"/>
    <x v="7"/>
    <s v="A"/>
  </r>
  <r>
    <x v="32"/>
    <x v="4"/>
    <n v="12"/>
  </r>
  <r>
    <x v="32"/>
    <x v="5"/>
    <s v="A20"/>
  </r>
  <r>
    <x v="32"/>
    <x v="6"/>
    <s v="0-4-4"/>
  </r>
  <r>
    <x v="32"/>
    <x v="7"/>
    <s v="4.25"/>
  </r>
  <r>
    <x v="32"/>
    <x v="8"/>
    <n v="0.12027499999999999"/>
  </r>
  <r>
    <x v="32"/>
    <x v="11"/>
    <m/>
  </r>
  <r>
    <x v="32"/>
    <x v="12"/>
    <n v="1"/>
  </r>
  <r>
    <x v="32"/>
    <x v="26"/>
    <m/>
  </r>
  <r>
    <x v="32"/>
    <x v="13"/>
    <m/>
  </r>
  <r>
    <x v="32"/>
    <x v="10"/>
    <m/>
  </r>
  <r>
    <x v="32"/>
    <x v="14"/>
    <n v="1"/>
  </r>
  <r>
    <x v="70"/>
    <x v="0"/>
    <s v="Fareham"/>
  </r>
  <r>
    <x v="70"/>
    <x v="1"/>
    <m/>
  </r>
  <r>
    <x v="70"/>
    <x v="2"/>
    <s v="m"/>
  </r>
  <r>
    <x v="70"/>
    <x v="7"/>
    <s v="C"/>
  </r>
  <r>
    <x v="70"/>
    <x v="4"/>
    <n v="12"/>
  </r>
  <r>
    <x v="70"/>
    <x v="5"/>
    <s v="C52"/>
  </r>
  <r>
    <x v="70"/>
    <x v="6"/>
    <s v="0-1-0"/>
  </r>
  <r>
    <x v="70"/>
    <x v="7"/>
    <s v="1"/>
  </r>
  <r>
    <x v="70"/>
    <x v="8"/>
    <n v="2.8299999999999999E-2"/>
  </r>
  <r>
    <x v="70"/>
    <x v="11"/>
    <m/>
  </r>
  <r>
    <x v="70"/>
    <x v="12"/>
    <m/>
  </r>
  <r>
    <x v="70"/>
    <x v="26"/>
    <m/>
  </r>
  <r>
    <x v="70"/>
    <x v="13"/>
    <m/>
  </r>
  <r>
    <x v="70"/>
    <x v="10"/>
    <m/>
  </r>
  <r>
    <x v="70"/>
    <x v="14"/>
    <n v="1"/>
  </r>
  <r>
    <x v="43"/>
    <x v="0"/>
    <s v="Southampton"/>
  </r>
  <r>
    <x v="43"/>
    <x v="1"/>
    <m/>
  </r>
  <r>
    <x v="43"/>
    <x v="2"/>
    <s v="m"/>
  </r>
  <r>
    <x v="43"/>
    <x v="7"/>
    <s v="C"/>
  </r>
  <r>
    <x v="43"/>
    <x v="4"/>
    <n v="12"/>
  </r>
  <r>
    <x v="43"/>
    <x v="5"/>
    <s v="C53"/>
  </r>
  <r>
    <x v="43"/>
    <x v="6"/>
    <s v="0-1-0"/>
  </r>
  <r>
    <x v="43"/>
    <x v="7"/>
    <s v="1"/>
  </r>
  <r>
    <x v="43"/>
    <x v="8"/>
    <n v="2.8299999999999999E-2"/>
  </r>
  <r>
    <x v="43"/>
    <x v="11"/>
    <m/>
  </r>
  <r>
    <x v="43"/>
    <x v="12"/>
    <m/>
  </r>
  <r>
    <x v="43"/>
    <x v="26"/>
    <m/>
  </r>
  <r>
    <x v="43"/>
    <x v="13"/>
    <m/>
  </r>
  <r>
    <x v="43"/>
    <x v="10"/>
    <m/>
  </r>
  <r>
    <x v="43"/>
    <x v="14"/>
    <n v="1"/>
  </r>
  <r>
    <x v="64"/>
    <x v="0"/>
    <m/>
  </r>
  <r>
    <x v="64"/>
    <x v="1"/>
    <m/>
  </r>
  <r>
    <x v="64"/>
    <x v="2"/>
    <s v="m"/>
  </r>
  <r>
    <x v="64"/>
    <x v="7"/>
    <s v="C"/>
  </r>
  <r>
    <x v="64"/>
    <x v="4"/>
    <n v="12"/>
  </r>
  <r>
    <x v="64"/>
    <x v="5"/>
    <s v="C54"/>
  </r>
  <r>
    <x v="64"/>
    <x v="6"/>
    <s v="0-1-0"/>
  </r>
  <r>
    <x v="64"/>
    <x v="7"/>
    <s v="1"/>
  </r>
  <r>
    <x v="64"/>
    <x v="8"/>
    <n v="2.8299999999999999E-2"/>
  </r>
  <r>
    <x v="64"/>
    <x v="11"/>
    <m/>
  </r>
  <r>
    <x v="64"/>
    <x v="12"/>
    <m/>
  </r>
  <r>
    <x v="64"/>
    <x v="26"/>
    <m/>
  </r>
  <r>
    <x v="64"/>
    <x v="13"/>
    <m/>
  </r>
  <r>
    <x v="64"/>
    <x v="10"/>
    <m/>
  </r>
  <r>
    <x v="64"/>
    <x v="14"/>
    <n v="1"/>
  </r>
  <r>
    <x v="38"/>
    <x v="0"/>
    <m/>
  </r>
  <r>
    <x v="38"/>
    <x v="1"/>
    <m/>
  </r>
  <r>
    <x v="38"/>
    <x v="2"/>
    <s v="m"/>
  </r>
  <r>
    <x v="38"/>
    <x v="7"/>
    <s v="C"/>
  </r>
  <r>
    <x v="38"/>
    <x v="4"/>
    <n v="12"/>
  </r>
  <r>
    <x v="38"/>
    <x v="5"/>
    <s v="C69"/>
  </r>
  <r>
    <x v="38"/>
    <x v="6"/>
    <s v="0-1-0"/>
  </r>
  <r>
    <x v="38"/>
    <x v="7"/>
    <s v="1"/>
  </r>
  <r>
    <x v="38"/>
    <x v="8"/>
    <n v="2.8299999999999999E-2"/>
  </r>
  <r>
    <x v="38"/>
    <x v="11"/>
    <m/>
  </r>
  <r>
    <x v="38"/>
    <x v="12"/>
    <m/>
  </r>
  <r>
    <x v="38"/>
    <x v="26"/>
    <m/>
  </r>
  <r>
    <x v="38"/>
    <x v="13"/>
    <m/>
  </r>
  <r>
    <x v="38"/>
    <x v="10"/>
    <m/>
  </r>
  <r>
    <x v="38"/>
    <x v="14"/>
    <n v="1"/>
  </r>
  <r>
    <x v="51"/>
    <x v="0"/>
    <m/>
  </r>
  <r>
    <x v="51"/>
    <x v="1"/>
    <m/>
  </r>
  <r>
    <x v="51"/>
    <x v="2"/>
    <s v="m"/>
  </r>
  <r>
    <x v="51"/>
    <x v="7"/>
    <s v="C"/>
  </r>
  <r>
    <x v="51"/>
    <x v="4"/>
    <n v="12"/>
  </r>
  <r>
    <x v="51"/>
    <x v="5"/>
    <s v="C70"/>
  </r>
  <r>
    <x v="51"/>
    <x v="6"/>
    <s v="0-1-0"/>
  </r>
  <r>
    <x v="51"/>
    <x v="7"/>
    <s v="1"/>
  </r>
  <r>
    <x v="51"/>
    <x v="8"/>
    <n v="2.8299999999999999E-2"/>
  </r>
  <r>
    <x v="51"/>
    <x v="11"/>
    <m/>
  </r>
  <r>
    <x v="51"/>
    <x v="12"/>
    <m/>
  </r>
  <r>
    <x v="51"/>
    <x v="26"/>
    <m/>
  </r>
  <r>
    <x v="51"/>
    <x v="13"/>
    <m/>
  </r>
  <r>
    <x v="51"/>
    <x v="10"/>
    <m/>
  </r>
  <r>
    <x v="51"/>
    <x v="14"/>
    <n v="1"/>
  </r>
  <r>
    <x v="46"/>
    <x v="0"/>
    <s v="Portsmouth"/>
  </r>
  <r>
    <x v="46"/>
    <x v="1"/>
    <m/>
  </r>
  <r>
    <x v="46"/>
    <x v="2"/>
    <s v="m"/>
  </r>
  <r>
    <x v="46"/>
    <x v="7"/>
    <s v="D"/>
  </r>
  <r>
    <x v="46"/>
    <x v="4"/>
    <n v="13"/>
  </r>
  <r>
    <x v="46"/>
    <x v="5"/>
    <s v="D84"/>
  </r>
  <r>
    <x v="46"/>
    <x v="6"/>
    <s v="0-4-0"/>
  </r>
  <r>
    <x v="46"/>
    <x v="7"/>
    <s v="4"/>
  </r>
  <r>
    <x v="46"/>
    <x v="8"/>
    <n v="0.1132"/>
  </r>
  <r>
    <x v="46"/>
    <x v="11"/>
    <m/>
  </r>
  <r>
    <x v="46"/>
    <x v="12"/>
    <m/>
  </r>
  <r>
    <x v="46"/>
    <x v="26"/>
    <m/>
  </r>
  <r>
    <x v="46"/>
    <x v="13"/>
    <m/>
  </r>
  <r>
    <x v="46"/>
    <x v="10"/>
    <m/>
  </r>
  <r>
    <x v="46"/>
    <x v="14"/>
    <n v="4"/>
  </r>
  <r>
    <x v="106"/>
    <x v="0"/>
    <m/>
  </r>
  <r>
    <x v="106"/>
    <x v="1"/>
    <m/>
  </r>
  <r>
    <x v="106"/>
    <x v="2"/>
    <s v="m"/>
  </r>
  <r>
    <x v="106"/>
    <x v="7"/>
    <s v="D"/>
  </r>
  <r>
    <x v="106"/>
    <x v="4"/>
    <n v="13"/>
  </r>
  <r>
    <x v="106"/>
    <x v="5"/>
    <s v="D90"/>
  </r>
  <r>
    <x v="106"/>
    <x v="6"/>
    <s v="0-4-0"/>
  </r>
  <r>
    <x v="106"/>
    <x v="7"/>
    <s v="4"/>
  </r>
  <r>
    <x v="106"/>
    <x v="8"/>
    <n v="0.1132"/>
  </r>
  <r>
    <x v="106"/>
    <x v="11"/>
    <m/>
  </r>
  <r>
    <x v="106"/>
    <x v="12"/>
    <m/>
  </r>
  <r>
    <x v="106"/>
    <x v="26"/>
    <m/>
  </r>
  <r>
    <x v="106"/>
    <x v="13"/>
    <m/>
  </r>
  <r>
    <x v="106"/>
    <x v="10"/>
    <m/>
  </r>
  <r>
    <x v="106"/>
    <x v="14"/>
    <n v="4"/>
  </r>
  <r>
    <x v="52"/>
    <x v="0"/>
    <s v="Portsmouth"/>
  </r>
  <r>
    <x v="52"/>
    <x v="1"/>
    <m/>
  </r>
  <r>
    <x v="52"/>
    <x v="2"/>
    <s v="m"/>
  </r>
  <r>
    <x v="52"/>
    <x v="7"/>
    <s v="A"/>
  </r>
  <r>
    <x v="52"/>
    <x v="4"/>
    <n v="13"/>
  </r>
  <r>
    <x v="52"/>
    <x v="5"/>
    <s v="A14"/>
  </r>
  <r>
    <x v="52"/>
    <x v="6"/>
    <s v="0-3-8"/>
  </r>
  <r>
    <x v="52"/>
    <x v="7"/>
    <s v="3.5"/>
  </r>
  <r>
    <x v="52"/>
    <x v="8"/>
    <n v="9.9049999999999999E-2"/>
  </r>
  <r>
    <x v="52"/>
    <x v="11"/>
    <m/>
  </r>
  <r>
    <x v="52"/>
    <x v="12"/>
    <n v="1"/>
  </r>
  <r>
    <x v="52"/>
    <x v="26"/>
    <m/>
  </r>
  <r>
    <x v="52"/>
    <x v="13"/>
    <m/>
  </r>
  <r>
    <x v="52"/>
    <x v="10"/>
    <m/>
  </r>
  <r>
    <x v="52"/>
    <x v="14"/>
    <n v="1"/>
  </r>
  <r>
    <x v="95"/>
    <x v="0"/>
    <m/>
  </r>
  <r>
    <x v="95"/>
    <x v="1"/>
    <m/>
  </r>
  <r>
    <x v="95"/>
    <x v="2"/>
    <s v="m"/>
  </r>
  <r>
    <x v="95"/>
    <x v="7"/>
    <s v="B"/>
  </r>
  <r>
    <x v="95"/>
    <x v="4"/>
    <n v="13"/>
  </r>
  <r>
    <x v="95"/>
    <x v="5"/>
    <s v="B28"/>
  </r>
  <r>
    <x v="95"/>
    <x v="6"/>
    <s v="0-1-0"/>
  </r>
  <r>
    <x v="95"/>
    <x v="7"/>
    <s v="1"/>
  </r>
  <r>
    <x v="95"/>
    <x v="8"/>
    <n v="2.8299999999999999E-2"/>
  </r>
  <r>
    <x v="95"/>
    <x v="11"/>
    <m/>
  </r>
  <r>
    <x v="95"/>
    <x v="12"/>
    <m/>
  </r>
  <r>
    <x v="95"/>
    <x v="26"/>
    <m/>
  </r>
  <r>
    <x v="95"/>
    <x v="13"/>
    <m/>
  </r>
  <r>
    <x v="95"/>
    <x v="10"/>
    <m/>
  </r>
  <r>
    <x v="95"/>
    <x v="14"/>
    <n v="1"/>
  </r>
  <r>
    <x v="17"/>
    <x v="0"/>
    <s v="Worthing"/>
  </r>
  <r>
    <x v="17"/>
    <x v="1"/>
    <m/>
  </r>
  <r>
    <x v="17"/>
    <x v="2"/>
    <s v="m"/>
  </r>
  <r>
    <x v="17"/>
    <x v="7"/>
    <s v="B"/>
  </r>
  <r>
    <x v="17"/>
    <x v="4"/>
    <n v="13"/>
  </r>
  <r>
    <x v="17"/>
    <x v="5"/>
    <s v="B38"/>
  </r>
  <r>
    <x v="17"/>
    <x v="6"/>
    <s v="0-1-0"/>
  </r>
  <r>
    <x v="17"/>
    <x v="7"/>
    <s v="1"/>
  </r>
  <r>
    <x v="17"/>
    <x v="8"/>
    <n v="2.8299999999999999E-2"/>
  </r>
  <r>
    <x v="17"/>
    <x v="11"/>
    <m/>
  </r>
  <r>
    <x v="17"/>
    <x v="12"/>
    <m/>
  </r>
  <r>
    <x v="17"/>
    <x v="26"/>
    <m/>
  </r>
  <r>
    <x v="17"/>
    <x v="13"/>
    <m/>
  </r>
  <r>
    <x v="17"/>
    <x v="10"/>
    <m/>
  </r>
  <r>
    <x v="17"/>
    <x v="14"/>
    <n v="1"/>
  </r>
  <r>
    <x v="36"/>
    <x v="0"/>
    <s v="Portsmouth"/>
  </r>
  <r>
    <x v="36"/>
    <x v="1"/>
    <m/>
  </r>
  <r>
    <x v="36"/>
    <x v="2"/>
    <s v="m"/>
  </r>
  <r>
    <x v="36"/>
    <x v="7"/>
    <s v="B"/>
  </r>
  <r>
    <x v="36"/>
    <x v="4"/>
    <n v="13"/>
  </r>
  <r>
    <x v="36"/>
    <x v="5"/>
    <s v="B40"/>
  </r>
  <r>
    <x v="36"/>
    <x v="6"/>
    <s v="0-1-0"/>
  </r>
  <r>
    <x v="36"/>
    <x v="7"/>
    <s v="1"/>
  </r>
  <r>
    <x v="36"/>
    <x v="8"/>
    <n v="2.8299999999999999E-2"/>
  </r>
  <r>
    <x v="36"/>
    <x v="11"/>
    <m/>
  </r>
  <r>
    <x v="36"/>
    <x v="12"/>
    <m/>
  </r>
  <r>
    <x v="36"/>
    <x v="26"/>
    <m/>
  </r>
  <r>
    <x v="36"/>
    <x v="13"/>
    <m/>
  </r>
  <r>
    <x v="36"/>
    <x v="10"/>
    <m/>
  </r>
  <r>
    <x v="36"/>
    <x v="14"/>
    <n v="1"/>
  </r>
  <r>
    <x v="123"/>
    <x v="0"/>
    <m/>
  </r>
  <r>
    <x v="123"/>
    <x v="1"/>
    <m/>
  </r>
  <r>
    <x v="123"/>
    <x v="2"/>
    <s v="NM"/>
  </r>
  <r>
    <x v="123"/>
    <x v="7"/>
    <s v="B"/>
  </r>
  <r>
    <x v="123"/>
    <x v="4"/>
    <n v="13"/>
  </r>
  <r>
    <x v="123"/>
    <x v="5"/>
    <s v="B43"/>
  </r>
  <r>
    <x v="123"/>
    <x v="6"/>
    <s v="0-1-0"/>
  </r>
  <r>
    <x v="123"/>
    <x v="7"/>
    <s v="1"/>
  </r>
  <r>
    <x v="123"/>
    <x v="8"/>
    <n v="2.8299999999999999E-2"/>
  </r>
  <r>
    <x v="123"/>
    <x v="11"/>
    <m/>
  </r>
  <r>
    <x v="123"/>
    <x v="12"/>
    <m/>
  </r>
  <r>
    <x v="123"/>
    <x v="26"/>
    <m/>
  </r>
  <r>
    <x v="123"/>
    <x v="13"/>
    <m/>
  </r>
  <r>
    <x v="123"/>
    <x v="10"/>
    <m/>
  </r>
  <r>
    <x v="123"/>
    <x v="14"/>
    <n v="1"/>
  </r>
  <r>
    <x v="20"/>
    <x v="0"/>
    <s v="Portsmouth"/>
  </r>
  <r>
    <x v="20"/>
    <x v="1"/>
    <m/>
  </r>
  <r>
    <x v="20"/>
    <x v="2"/>
    <s v="m"/>
  </r>
  <r>
    <x v="20"/>
    <x v="7"/>
    <s v="B"/>
  </r>
  <r>
    <x v="20"/>
    <x v="4"/>
    <n v="13"/>
  </r>
  <r>
    <x v="20"/>
    <x v="5"/>
    <s v="B48"/>
  </r>
  <r>
    <x v="20"/>
    <x v="6"/>
    <s v="0-1-0"/>
  </r>
  <r>
    <x v="20"/>
    <x v="7"/>
    <n v="1"/>
  </r>
  <r>
    <x v="20"/>
    <x v="8"/>
    <n v="2.8299999999999999E-2"/>
  </r>
  <r>
    <x v="20"/>
    <x v="11"/>
    <m/>
  </r>
  <r>
    <x v="20"/>
    <x v="12"/>
    <m/>
  </r>
  <r>
    <x v="20"/>
    <x v="26"/>
    <m/>
  </r>
  <r>
    <x v="20"/>
    <x v="13"/>
    <m/>
  </r>
  <r>
    <x v="20"/>
    <x v="10"/>
    <m/>
  </r>
  <r>
    <x v="20"/>
    <x v="14"/>
    <n v="1"/>
  </r>
  <r>
    <x v="25"/>
    <x v="0"/>
    <s v="Portsmouth"/>
  </r>
  <r>
    <x v="25"/>
    <x v="1"/>
    <m/>
  </r>
  <r>
    <x v="25"/>
    <x v="2"/>
    <s v="m"/>
  </r>
  <r>
    <x v="25"/>
    <x v="7"/>
    <s v="A"/>
  </r>
  <r>
    <x v="25"/>
    <x v="4"/>
    <n v="14"/>
  </r>
  <r>
    <x v="25"/>
    <x v="5"/>
    <s v="A05"/>
  </r>
  <r>
    <x v="25"/>
    <x v="6"/>
    <s v="0-3-0"/>
  </r>
  <r>
    <x v="25"/>
    <x v="7"/>
    <s v="3"/>
  </r>
  <r>
    <x v="25"/>
    <x v="8"/>
    <n v="8.4900000000000003E-2"/>
  </r>
  <r>
    <x v="25"/>
    <x v="11"/>
    <m/>
  </r>
  <r>
    <x v="25"/>
    <x v="12"/>
    <m/>
  </r>
  <r>
    <x v="25"/>
    <x v="26"/>
    <m/>
  </r>
  <r>
    <x v="25"/>
    <x v="13"/>
    <m/>
  </r>
  <r>
    <x v="25"/>
    <x v="10"/>
    <m/>
  </r>
  <r>
    <x v="25"/>
    <x v="14"/>
    <n v="3"/>
  </r>
  <r>
    <x v="10"/>
    <x v="0"/>
    <s v="Southampton"/>
  </r>
  <r>
    <x v="10"/>
    <x v="1"/>
    <m/>
  </r>
  <r>
    <x v="10"/>
    <x v="2"/>
    <s v="m"/>
  </r>
  <r>
    <x v="10"/>
    <x v="7"/>
    <s v="A"/>
  </r>
  <r>
    <x v="10"/>
    <x v="4"/>
    <n v="14"/>
  </r>
  <r>
    <x v="10"/>
    <x v="5"/>
    <s v="A06"/>
  </r>
  <r>
    <x v="10"/>
    <x v="6"/>
    <s v="0-3-0"/>
  </r>
  <r>
    <x v="10"/>
    <x v="7"/>
    <s v="3"/>
  </r>
  <r>
    <x v="10"/>
    <x v="8"/>
    <n v="8.4900000000000003E-2"/>
  </r>
  <r>
    <x v="10"/>
    <x v="11"/>
    <m/>
  </r>
  <r>
    <x v="10"/>
    <x v="12"/>
    <m/>
  </r>
  <r>
    <x v="10"/>
    <x v="26"/>
    <m/>
  </r>
  <r>
    <x v="10"/>
    <x v="13"/>
    <m/>
  </r>
  <r>
    <x v="10"/>
    <x v="10"/>
    <m/>
  </r>
  <r>
    <x v="10"/>
    <x v="14"/>
    <n v="3"/>
  </r>
  <r>
    <x v="4"/>
    <x v="0"/>
    <s v="Portsmouth"/>
  </r>
  <r>
    <x v="4"/>
    <x v="1"/>
    <m/>
  </r>
  <r>
    <x v="4"/>
    <x v="2"/>
    <s v="m"/>
  </r>
  <r>
    <x v="4"/>
    <x v="7"/>
    <s v="D"/>
  </r>
  <r>
    <x v="4"/>
    <x v="4"/>
    <n v="15"/>
  </r>
  <r>
    <x v="4"/>
    <x v="5"/>
    <s v="D77"/>
  </r>
  <r>
    <x v="4"/>
    <x v="6"/>
    <s v="0-3-0"/>
  </r>
  <r>
    <x v="4"/>
    <x v="7"/>
    <s v="3"/>
  </r>
  <r>
    <x v="4"/>
    <x v="8"/>
    <n v="8.4900000000000003E-2"/>
  </r>
  <r>
    <x v="4"/>
    <x v="11"/>
    <m/>
  </r>
  <r>
    <x v="4"/>
    <x v="12"/>
    <m/>
  </r>
  <r>
    <x v="4"/>
    <x v="26"/>
    <m/>
  </r>
  <r>
    <x v="4"/>
    <x v="13"/>
    <m/>
  </r>
  <r>
    <x v="4"/>
    <x v="10"/>
    <m/>
  </r>
  <r>
    <x v="4"/>
    <x v="14"/>
    <n v="3"/>
  </r>
  <r>
    <x v="69"/>
    <x v="0"/>
    <s v="Bournemouth"/>
  </r>
  <r>
    <x v="69"/>
    <x v="1"/>
    <m/>
  </r>
  <r>
    <x v="69"/>
    <x v="2"/>
    <s v="m"/>
  </r>
  <r>
    <x v="69"/>
    <x v="7"/>
    <s v="D"/>
  </r>
  <r>
    <x v="69"/>
    <x v="4"/>
    <n v="15"/>
  </r>
  <r>
    <x v="69"/>
    <x v="5"/>
    <s v="D92"/>
  </r>
  <r>
    <x v="69"/>
    <x v="6"/>
    <s v="0-3-0"/>
  </r>
  <r>
    <x v="69"/>
    <x v="7"/>
    <s v="3"/>
  </r>
  <r>
    <x v="69"/>
    <x v="8"/>
    <n v="8.4900000000000003E-2"/>
  </r>
  <r>
    <x v="69"/>
    <x v="11"/>
    <m/>
  </r>
  <r>
    <x v="69"/>
    <x v="12"/>
    <m/>
  </r>
  <r>
    <x v="69"/>
    <x v="26"/>
    <m/>
  </r>
  <r>
    <x v="69"/>
    <x v="13"/>
    <m/>
  </r>
  <r>
    <x v="69"/>
    <x v="10"/>
    <m/>
  </r>
  <r>
    <x v="69"/>
    <x v="14"/>
    <n v="3"/>
  </r>
  <r>
    <x v="15"/>
    <x v="0"/>
    <s v="Portsmouth"/>
  </r>
  <r>
    <x v="15"/>
    <x v="1"/>
    <m/>
  </r>
  <r>
    <x v="15"/>
    <x v="2"/>
    <s v="m"/>
  </r>
  <r>
    <x v="15"/>
    <x v="7"/>
    <s v="A"/>
  </r>
  <r>
    <x v="15"/>
    <x v="4"/>
    <n v="16"/>
  </r>
  <r>
    <x v="15"/>
    <x v="5"/>
    <s v="A19"/>
  </r>
  <r>
    <x v="15"/>
    <x v="6"/>
    <s v="0-2-0"/>
  </r>
  <r>
    <x v="15"/>
    <x v="7"/>
    <s v="2"/>
  </r>
  <r>
    <x v="15"/>
    <x v="8"/>
    <n v="5.6599999999999998E-2"/>
  </r>
  <r>
    <x v="15"/>
    <x v="11"/>
    <m/>
  </r>
  <r>
    <x v="15"/>
    <x v="12"/>
    <m/>
  </r>
  <r>
    <x v="15"/>
    <x v="26"/>
    <m/>
  </r>
  <r>
    <x v="15"/>
    <x v="13"/>
    <m/>
  </r>
  <r>
    <x v="15"/>
    <x v="10"/>
    <m/>
  </r>
  <r>
    <x v="15"/>
    <x v="14"/>
    <n v="2"/>
  </r>
  <r>
    <x v="89"/>
    <x v="0"/>
    <s v="Portsmouth"/>
  </r>
  <r>
    <x v="89"/>
    <x v="1"/>
    <m/>
  </r>
  <r>
    <x v="89"/>
    <x v="2"/>
    <s v="m"/>
  </r>
  <r>
    <x v="89"/>
    <x v="7"/>
    <s v="A"/>
  </r>
  <r>
    <x v="89"/>
    <x v="4"/>
    <n v="16"/>
  </r>
  <r>
    <x v="89"/>
    <x v="5"/>
    <s v="A23"/>
  </r>
  <r>
    <x v="89"/>
    <x v="6"/>
    <s v="0-2-0"/>
  </r>
  <r>
    <x v="89"/>
    <x v="7"/>
    <s v="2"/>
  </r>
  <r>
    <x v="89"/>
    <x v="8"/>
    <n v="5.6599999999999998E-2"/>
  </r>
  <r>
    <x v="89"/>
    <x v="11"/>
    <m/>
  </r>
  <r>
    <x v="89"/>
    <x v="12"/>
    <m/>
  </r>
  <r>
    <x v="89"/>
    <x v="26"/>
    <m/>
  </r>
  <r>
    <x v="89"/>
    <x v="13"/>
    <m/>
  </r>
  <r>
    <x v="89"/>
    <x v="10"/>
    <m/>
  </r>
  <r>
    <x v="89"/>
    <x v="14"/>
    <n v="2"/>
  </r>
  <r>
    <x v="54"/>
    <x v="0"/>
    <s v="Southampton"/>
  </r>
  <r>
    <x v="54"/>
    <x v="1"/>
    <m/>
  </r>
  <r>
    <x v="54"/>
    <x v="2"/>
    <s v="m"/>
  </r>
  <r>
    <x v="54"/>
    <x v="7"/>
    <s v="D"/>
  </r>
  <r>
    <x v="54"/>
    <x v="4"/>
    <n v="17"/>
  </r>
  <r>
    <x v="54"/>
    <x v="5"/>
    <s v="D89"/>
  </r>
  <r>
    <x v="54"/>
    <x v="6"/>
    <s v="0-2-8"/>
  </r>
  <r>
    <x v="54"/>
    <x v="7"/>
    <s v="2.5"/>
  </r>
  <r>
    <x v="54"/>
    <x v="8"/>
    <n v="7.0749999999999993E-2"/>
  </r>
  <r>
    <x v="54"/>
    <x v="11"/>
    <m/>
  </r>
  <r>
    <x v="54"/>
    <x v="12"/>
    <n v="1"/>
  </r>
  <r>
    <x v="54"/>
    <x v="26"/>
    <m/>
  </r>
  <r>
    <x v="54"/>
    <x v="13"/>
    <m/>
  </r>
  <r>
    <x v="54"/>
    <x v="10"/>
    <m/>
  </r>
  <r>
    <x v="54"/>
    <x v="14"/>
    <n v="0"/>
  </r>
  <r>
    <x v="99"/>
    <x v="0"/>
    <m/>
  </r>
  <r>
    <x v="99"/>
    <x v="1"/>
    <m/>
  </r>
  <r>
    <x v="99"/>
    <x v="2"/>
    <s v="m"/>
  </r>
  <r>
    <x v="99"/>
    <x v="7"/>
    <s v="D"/>
  </r>
  <r>
    <x v="99"/>
    <x v="4"/>
    <n v="18"/>
  </r>
  <r>
    <x v="99"/>
    <x v="5"/>
    <s v="D97"/>
  </r>
  <r>
    <x v="99"/>
    <x v="6"/>
    <s v="0-2-0"/>
  </r>
  <r>
    <x v="99"/>
    <x v="7"/>
    <s v="2"/>
  </r>
  <r>
    <x v="99"/>
    <x v="8"/>
    <n v="5.6599999999999998E-2"/>
  </r>
  <r>
    <x v="99"/>
    <x v="11"/>
    <m/>
  </r>
  <r>
    <x v="99"/>
    <x v="12"/>
    <m/>
  </r>
  <r>
    <x v="99"/>
    <x v="26"/>
    <m/>
  </r>
  <r>
    <x v="99"/>
    <x v="13"/>
    <m/>
  </r>
  <r>
    <x v="99"/>
    <x v="10"/>
    <m/>
  </r>
  <r>
    <x v="99"/>
    <x v="14"/>
    <n v="2"/>
  </r>
  <r>
    <x v="80"/>
    <x v="0"/>
    <m/>
  </r>
  <r>
    <x v="80"/>
    <x v="1"/>
    <m/>
  </r>
  <r>
    <x v="80"/>
    <x v="2"/>
    <s v="m"/>
  </r>
  <r>
    <x v="80"/>
    <x v="7"/>
    <s v="A"/>
  </r>
  <r>
    <x v="80"/>
    <x v="4"/>
    <n v="18"/>
  </r>
  <r>
    <x v="80"/>
    <x v="5"/>
    <s v="A09"/>
  </r>
  <r>
    <x v="80"/>
    <x v="6"/>
    <s v="0-1-0"/>
  </r>
  <r>
    <x v="80"/>
    <x v="7"/>
    <s v="1"/>
  </r>
  <r>
    <x v="80"/>
    <x v="8"/>
    <n v="2.8299999999999999E-2"/>
  </r>
  <r>
    <x v="80"/>
    <x v="11"/>
    <m/>
  </r>
  <r>
    <x v="80"/>
    <x v="12"/>
    <m/>
  </r>
  <r>
    <x v="80"/>
    <x v="26"/>
    <m/>
  </r>
  <r>
    <x v="80"/>
    <x v="13"/>
    <m/>
  </r>
  <r>
    <x v="80"/>
    <x v="10"/>
    <m/>
  </r>
  <r>
    <x v="80"/>
    <x v="14"/>
    <n v="1"/>
  </r>
  <r>
    <x v="124"/>
    <x v="0"/>
    <m/>
  </r>
  <r>
    <x v="124"/>
    <x v="1"/>
    <m/>
  </r>
  <r>
    <x v="124"/>
    <x v="2"/>
    <s v="m"/>
  </r>
  <r>
    <x v="124"/>
    <x v="7"/>
    <s v="A"/>
  </r>
  <r>
    <x v="124"/>
    <x v="4"/>
    <n v="18"/>
  </r>
  <r>
    <x v="124"/>
    <x v="5"/>
    <s v="A12"/>
  </r>
  <r>
    <x v="124"/>
    <x v="6"/>
    <s v="0-1-0"/>
  </r>
  <r>
    <x v="124"/>
    <x v="7"/>
    <s v="1"/>
  </r>
  <r>
    <x v="124"/>
    <x v="8"/>
    <n v="2.8299999999999999E-2"/>
  </r>
  <r>
    <x v="124"/>
    <x v="11"/>
    <m/>
  </r>
  <r>
    <x v="124"/>
    <x v="12"/>
    <m/>
  </r>
  <r>
    <x v="124"/>
    <x v="26"/>
    <m/>
  </r>
  <r>
    <x v="124"/>
    <x v="13"/>
    <m/>
  </r>
  <r>
    <x v="124"/>
    <x v="10"/>
    <m/>
  </r>
  <r>
    <x v="124"/>
    <x v="14"/>
    <n v="1"/>
  </r>
  <r>
    <x v="87"/>
    <x v="0"/>
    <s v="Southampton"/>
  </r>
  <r>
    <x v="87"/>
    <x v="1"/>
    <m/>
  </r>
  <r>
    <x v="87"/>
    <x v="2"/>
    <s v="m"/>
  </r>
  <r>
    <x v="87"/>
    <x v="7"/>
    <s v="A"/>
  </r>
  <r>
    <x v="87"/>
    <x v="4"/>
    <n v="18"/>
  </r>
  <r>
    <x v="87"/>
    <x v="5"/>
    <s v="A16"/>
  </r>
  <r>
    <x v="87"/>
    <x v="6"/>
    <s v="0-1-0"/>
  </r>
  <r>
    <x v="87"/>
    <x v="7"/>
    <s v="1"/>
  </r>
  <r>
    <x v="87"/>
    <x v="8"/>
    <n v="2.8299999999999999E-2"/>
  </r>
  <r>
    <x v="87"/>
    <x v="11"/>
    <m/>
  </r>
  <r>
    <x v="87"/>
    <x v="12"/>
    <m/>
  </r>
  <r>
    <x v="87"/>
    <x v="26"/>
    <m/>
  </r>
  <r>
    <x v="87"/>
    <x v="13"/>
    <m/>
  </r>
  <r>
    <x v="87"/>
    <x v="10"/>
    <m/>
  </r>
  <r>
    <x v="87"/>
    <x v="14"/>
    <n v="1"/>
  </r>
  <r>
    <x v="6"/>
    <x v="0"/>
    <s v="Southampton"/>
  </r>
  <r>
    <x v="6"/>
    <x v="1"/>
    <m/>
  </r>
  <r>
    <x v="6"/>
    <x v="2"/>
    <s v="m"/>
  </r>
  <r>
    <x v="6"/>
    <x v="7"/>
    <s v="D"/>
  </r>
  <r>
    <x v="6"/>
    <x v="4"/>
    <n v="19"/>
  </r>
  <r>
    <x v="6"/>
    <x v="5"/>
    <s v="D75"/>
  </r>
  <r>
    <x v="6"/>
    <x v="6"/>
    <s v="0-1-0"/>
  </r>
  <r>
    <x v="6"/>
    <x v="7"/>
    <s v="1"/>
  </r>
  <r>
    <x v="6"/>
    <x v="8"/>
    <n v="2.8299999999999999E-2"/>
  </r>
  <r>
    <x v="6"/>
    <x v="11"/>
    <m/>
  </r>
  <r>
    <x v="6"/>
    <x v="12"/>
    <m/>
  </r>
  <r>
    <x v="6"/>
    <x v="26"/>
    <m/>
  </r>
  <r>
    <x v="6"/>
    <x v="13"/>
    <m/>
  </r>
  <r>
    <x v="6"/>
    <x v="10"/>
    <m/>
  </r>
  <r>
    <x v="6"/>
    <x v="14"/>
    <n v="1"/>
  </r>
  <r>
    <x v="85"/>
    <x v="0"/>
    <s v="Southampton"/>
  </r>
  <r>
    <x v="85"/>
    <x v="1"/>
    <m/>
  </r>
  <r>
    <x v="85"/>
    <x v="2"/>
    <s v="m"/>
  </r>
  <r>
    <x v="85"/>
    <x v="7"/>
    <s v="D"/>
  </r>
  <r>
    <x v="85"/>
    <x v="4"/>
    <n v="19"/>
  </r>
  <r>
    <x v="85"/>
    <x v="5"/>
    <s v="D85"/>
  </r>
  <r>
    <x v="85"/>
    <x v="6"/>
    <s v="0-1-0"/>
  </r>
  <r>
    <x v="85"/>
    <x v="7"/>
    <s v="1"/>
  </r>
  <r>
    <x v="85"/>
    <x v="8"/>
    <n v="2.8299999999999999E-2"/>
  </r>
  <r>
    <x v="85"/>
    <x v="11"/>
    <m/>
  </r>
  <r>
    <x v="85"/>
    <x v="12"/>
    <m/>
  </r>
  <r>
    <x v="85"/>
    <x v="26"/>
    <m/>
  </r>
  <r>
    <x v="85"/>
    <x v="13"/>
    <m/>
  </r>
  <r>
    <x v="85"/>
    <x v="10"/>
    <m/>
  </r>
  <r>
    <x v="85"/>
    <x v="14"/>
    <n v="1"/>
  </r>
  <r>
    <x v="31"/>
    <x v="0"/>
    <s v="Portsmouth"/>
  </r>
  <r>
    <x v="31"/>
    <x v="1"/>
    <m/>
  </r>
  <r>
    <x v="31"/>
    <x v="2"/>
    <s v="m"/>
  </r>
  <r>
    <x v="31"/>
    <x v="7"/>
    <s v="D"/>
  </r>
  <r>
    <x v="31"/>
    <x v="4"/>
    <n v="19"/>
  </r>
  <r>
    <x v="31"/>
    <x v="5"/>
    <s v="D96"/>
  </r>
  <r>
    <x v="31"/>
    <x v="6"/>
    <s v="0-1-0"/>
  </r>
  <r>
    <x v="31"/>
    <x v="7"/>
    <s v="1"/>
  </r>
  <r>
    <x v="31"/>
    <x v="8"/>
    <n v="2.8299999999999999E-2"/>
  </r>
  <r>
    <x v="31"/>
    <x v="11"/>
    <m/>
  </r>
  <r>
    <x v="31"/>
    <x v="12"/>
    <m/>
  </r>
  <r>
    <x v="31"/>
    <x v="26"/>
    <m/>
  </r>
  <r>
    <x v="31"/>
    <x v="13"/>
    <m/>
  </r>
  <r>
    <x v="31"/>
    <x v="10"/>
    <m/>
  </r>
  <r>
    <x v="31"/>
    <x v="14"/>
    <n v="1"/>
  </r>
  <r>
    <x v="125"/>
    <x v="0"/>
    <m/>
  </r>
  <r>
    <x v="125"/>
    <x v="1"/>
    <m/>
  </r>
  <r>
    <x v="125"/>
    <x v="2"/>
    <s v="m"/>
  </r>
  <r>
    <x v="125"/>
    <x v="7"/>
    <s v="A"/>
  </r>
  <r>
    <x v="125"/>
    <x v="4"/>
    <n v="24"/>
  </r>
  <r>
    <x v="125"/>
    <x v="5"/>
    <s v="A17"/>
  </r>
  <r>
    <x v="125"/>
    <x v="6"/>
    <s v="0"/>
  </r>
  <r>
    <x v="125"/>
    <x v="7"/>
    <s v="0"/>
  </r>
  <r>
    <x v="125"/>
    <x v="8"/>
    <n v="0"/>
  </r>
  <r>
    <x v="125"/>
    <x v="11"/>
    <m/>
  </r>
  <r>
    <x v="125"/>
    <x v="12"/>
    <m/>
  </r>
  <r>
    <x v="125"/>
    <x v="26"/>
    <m/>
  </r>
  <r>
    <x v="125"/>
    <x v="13"/>
    <m/>
  </r>
  <r>
    <x v="125"/>
    <x v="10"/>
    <m/>
  </r>
  <r>
    <x v="125"/>
    <x v="14"/>
    <n v="0"/>
  </r>
  <r>
    <x v="126"/>
    <x v="0"/>
    <m/>
  </r>
  <r>
    <x v="126"/>
    <x v="1"/>
    <m/>
  </r>
  <r>
    <x v="126"/>
    <x v="2"/>
    <s v="m"/>
  </r>
  <r>
    <x v="126"/>
    <x v="7"/>
    <s v="A"/>
  </r>
  <r>
    <x v="126"/>
    <x v="4"/>
    <n v="24"/>
  </r>
  <r>
    <x v="126"/>
    <x v="5"/>
    <s v="A24"/>
  </r>
  <r>
    <x v="126"/>
    <x v="6"/>
    <s v="0"/>
  </r>
  <r>
    <x v="126"/>
    <x v="7"/>
    <s v="0"/>
  </r>
  <r>
    <x v="126"/>
    <x v="8"/>
    <n v="0"/>
  </r>
  <r>
    <x v="126"/>
    <x v="11"/>
    <m/>
  </r>
  <r>
    <x v="126"/>
    <x v="12"/>
    <m/>
  </r>
  <r>
    <x v="126"/>
    <x v="26"/>
    <m/>
  </r>
  <r>
    <x v="126"/>
    <x v="13"/>
    <m/>
  </r>
  <r>
    <x v="126"/>
    <x v="10"/>
    <m/>
  </r>
  <r>
    <x v="126"/>
    <x v="14"/>
    <n v="0"/>
  </r>
  <r>
    <x v="9"/>
    <x v="0"/>
    <s v="Portsmouth"/>
  </r>
  <r>
    <x v="9"/>
    <x v="1"/>
    <m/>
  </r>
  <r>
    <x v="9"/>
    <x v="2"/>
    <s v="m"/>
  </r>
  <r>
    <x v="9"/>
    <x v="7"/>
    <s v="B"/>
  </r>
  <r>
    <x v="9"/>
    <x v="4"/>
    <n v="24"/>
  </r>
  <r>
    <x v="9"/>
    <x v="5"/>
    <s v="B26"/>
  </r>
  <r>
    <x v="9"/>
    <x v="6"/>
    <s v="0"/>
  </r>
  <r>
    <x v="9"/>
    <x v="7"/>
    <s v="0"/>
  </r>
  <r>
    <x v="9"/>
    <x v="8"/>
    <n v="0"/>
  </r>
  <r>
    <x v="9"/>
    <x v="11"/>
    <m/>
  </r>
  <r>
    <x v="9"/>
    <x v="12"/>
    <m/>
  </r>
  <r>
    <x v="9"/>
    <x v="26"/>
    <m/>
  </r>
  <r>
    <x v="9"/>
    <x v="13"/>
    <m/>
  </r>
  <r>
    <x v="9"/>
    <x v="10"/>
    <m/>
  </r>
  <r>
    <x v="9"/>
    <x v="14"/>
    <n v="0"/>
  </r>
  <r>
    <x v="127"/>
    <x v="0"/>
    <m/>
  </r>
  <r>
    <x v="127"/>
    <x v="1"/>
    <m/>
  </r>
  <r>
    <x v="127"/>
    <x v="2"/>
    <s v="m"/>
  </r>
  <r>
    <x v="127"/>
    <x v="7"/>
    <s v="B"/>
  </r>
  <r>
    <x v="127"/>
    <x v="4"/>
    <n v="24"/>
  </r>
  <r>
    <x v="127"/>
    <x v="5"/>
    <s v="B30"/>
  </r>
  <r>
    <x v="127"/>
    <x v="6"/>
    <s v="0"/>
  </r>
  <r>
    <x v="127"/>
    <x v="7"/>
    <s v="0"/>
  </r>
  <r>
    <x v="127"/>
    <x v="8"/>
    <n v="0"/>
  </r>
  <r>
    <x v="127"/>
    <x v="11"/>
    <m/>
  </r>
  <r>
    <x v="127"/>
    <x v="12"/>
    <m/>
  </r>
  <r>
    <x v="127"/>
    <x v="26"/>
    <m/>
  </r>
  <r>
    <x v="127"/>
    <x v="13"/>
    <m/>
  </r>
  <r>
    <x v="127"/>
    <x v="10"/>
    <m/>
  </r>
  <r>
    <x v="127"/>
    <x v="14"/>
    <n v="0"/>
  </r>
  <r>
    <x v="60"/>
    <x v="0"/>
    <m/>
  </r>
  <r>
    <x v="60"/>
    <x v="1"/>
    <m/>
  </r>
  <r>
    <x v="60"/>
    <x v="2"/>
    <s v="m"/>
  </r>
  <r>
    <x v="60"/>
    <x v="7"/>
    <s v="B"/>
  </r>
  <r>
    <x v="60"/>
    <x v="4"/>
    <n v="24"/>
  </r>
  <r>
    <x v="60"/>
    <x v="5"/>
    <s v="B33"/>
  </r>
  <r>
    <x v="60"/>
    <x v="6"/>
    <s v="0"/>
  </r>
  <r>
    <x v="60"/>
    <x v="7"/>
    <s v="0"/>
  </r>
  <r>
    <x v="60"/>
    <x v="8"/>
    <n v="0"/>
  </r>
  <r>
    <x v="60"/>
    <x v="11"/>
    <m/>
  </r>
  <r>
    <x v="60"/>
    <x v="12"/>
    <m/>
  </r>
  <r>
    <x v="60"/>
    <x v="26"/>
    <m/>
  </r>
  <r>
    <x v="60"/>
    <x v="13"/>
    <m/>
  </r>
  <r>
    <x v="60"/>
    <x v="10"/>
    <m/>
  </r>
  <r>
    <x v="60"/>
    <x v="14"/>
    <n v="0"/>
  </r>
  <r>
    <x v="58"/>
    <x v="0"/>
    <s v="Portsmouth"/>
  </r>
  <r>
    <x v="58"/>
    <x v="1"/>
    <m/>
  </r>
  <r>
    <x v="58"/>
    <x v="2"/>
    <s v="m"/>
  </r>
  <r>
    <x v="58"/>
    <x v="7"/>
    <s v="B"/>
  </r>
  <r>
    <x v="58"/>
    <x v="4"/>
    <n v="24"/>
  </r>
  <r>
    <x v="58"/>
    <x v="5"/>
    <s v="B46"/>
  </r>
  <r>
    <x v="58"/>
    <x v="6"/>
    <s v="0"/>
  </r>
  <r>
    <x v="58"/>
    <x v="7"/>
    <s v="0"/>
  </r>
  <r>
    <x v="58"/>
    <x v="8"/>
    <n v="0"/>
  </r>
  <r>
    <x v="58"/>
    <x v="11"/>
    <m/>
  </r>
  <r>
    <x v="58"/>
    <x v="12"/>
    <m/>
  </r>
  <r>
    <x v="58"/>
    <x v="26"/>
    <m/>
  </r>
  <r>
    <x v="58"/>
    <x v="13"/>
    <m/>
  </r>
  <r>
    <x v="58"/>
    <x v="10"/>
    <m/>
  </r>
  <r>
    <x v="58"/>
    <x v="14"/>
    <n v="0"/>
  </r>
  <r>
    <x v="128"/>
    <x v="0"/>
    <m/>
  </r>
  <r>
    <x v="128"/>
    <x v="1"/>
    <m/>
  </r>
  <r>
    <x v="128"/>
    <x v="2"/>
    <s v="NM"/>
  </r>
  <r>
    <x v="128"/>
    <x v="7"/>
    <s v="B"/>
  </r>
  <r>
    <x v="128"/>
    <x v="4"/>
    <n v="24"/>
  </r>
  <r>
    <x v="128"/>
    <x v="5"/>
    <s v="B50"/>
  </r>
  <r>
    <x v="128"/>
    <x v="6"/>
    <s v="0"/>
  </r>
  <r>
    <x v="128"/>
    <x v="7"/>
    <s v="0"/>
  </r>
  <r>
    <x v="128"/>
    <x v="8"/>
    <n v="0"/>
  </r>
  <r>
    <x v="128"/>
    <x v="11"/>
    <m/>
  </r>
  <r>
    <x v="128"/>
    <x v="12"/>
    <m/>
  </r>
  <r>
    <x v="128"/>
    <x v="26"/>
    <m/>
  </r>
  <r>
    <x v="128"/>
    <x v="13"/>
    <m/>
  </r>
  <r>
    <x v="128"/>
    <x v="10"/>
    <m/>
  </r>
  <r>
    <x v="128"/>
    <x v="14"/>
    <n v="0"/>
  </r>
  <r>
    <x v="112"/>
    <x v="0"/>
    <m/>
  </r>
  <r>
    <x v="112"/>
    <x v="1"/>
    <m/>
  </r>
  <r>
    <x v="112"/>
    <x v="2"/>
    <s v="m"/>
  </r>
  <r>
    <x v="112"/>
    <x v="7"/>
    <s v="C"/>
  </r>
  <r>
    <x v="112"/>
    <x v="4"/>
    <n v="24"/>
  </r>
  <r>
    <x v="112"/>
    <x v="5"/>
    <s v="C57"/>
  </r>
  <r>
    <x v="112"/>
    <x v="6"/>
    <s v="0"/>
  </r>
  <r>
    <x v="112"/>
    <x v="7"/>
    <s v="0"/>
  </r>
  <r>
    <x v="112"/>
    <x v="8"/>
    <n v="0"/>
  </r>
  <r>
    <x v="112"/>
    <x v="11"/>
    <m/>
  </r>
  <r>
    <x v="112"/>
    <x v="12"/>
    <m/>
  </r>
  <r>
    <x v="112"/>
    <x v="26"/>
    <m/>
  </r>
  <r>
    <x v="112"/>
    <x v="13"/>
    <m/>
  </r>
  <r>
    <x v="112"/>
    <x v="10"/>
    <m/>
  </r>
  <r>
    <x v="112"/>
    <x v="14"/>
    <n v="0"/>
  </r>
  <r>
    <x v="114"/>
    <x v="0"/>
    <m/>
  </r>
  <r>
    <x v="114"/>
    <x v="1"/>
    <m/>
  </r>
  <r>
    <x v="114"/>
    <x v="2"/>
    <s v="NM"/>
  </r>
  <r>
    <x v="114"/>
    <x v="7"/>
    <s v="C"/>
  </r>
  <r>
    <x v="114"/>
    <x v="4"/>
    <n v="24"/>
  </r>
  <r>
    <x v="114"/>
    <x v="5"/>
    <s v="C58"/>
  </r>
  <r>
    <x v="114"/>
    <x v="6"/>
    <s v="0"/>
  </r>
  <r>
    <x v="114"/>
    <x v="7"/>
    <s v="0"/>
  </r>
  <r>
    <x v="114"/>
    <x v="8"/>
    <n v="0"/>
  </r>
  <r>
    <x v="114"/>
    <x v="11"/>
    <m/>
  </r>
  <r>
    <x v="114"/>
    <x v="12"/>
    <m/>
  </r>
  <r>
    <x v="114"/>
    <x v="26"/>
    <m/>
  </r>
  <r>
    <x v="114"/>
    <x v="13"/>
    <m/>
  </r>
  <r>
    <x v="114"/>
    <x v="10"/>
    <m/>
  </r>
  <r>
    <x v="114"/>
    <x v="14"/>
    <n v="0"/>
  </r>
  <r>
    <x v="81"/>
    <x v="0"/>
    <s v="Andover"/>
  </r>
  <r>
    <x v="81"/>
    <x v="1"/>
    <m/>
  </r>
  <r>
    <x v="81"/>
    <x v="2"/>
    <s v="m"/>
  </r>
  <r>
    <x v="81"/>
    <x v="7"/>
    <s v="C"/>
  </r>
  <r>
    <x v="81"/>
    <x v="4"/>
    <n v="24"/>
  </r>
  <r>
    <x v="81"/>
    <x v="5"/>
    <s v="C61"/>
  </r>
  <r>
    <x v="81"/>
    <x v="6"/>
    <s v="0"/>
  </r>
  <r>
    <x v="81"/>
    <x v="7"/>
    <s v="0"/>
  </r>
  <r>
    <x v="81"/>
    <x v="8"/>
    <n v="0"/>
  </r>
  <r>
    <x v="81"/>
    <x v="11"/>
    <m/>
  </r>
  <r>
    <x v="81"/>
    <x v="12"/>
    <m/>
  </r>
  <r>
    <x v="81"/>
    <x v="26"/>
    <m/>
  </r>
  <r>
    <x v="81"/>
    <x v="13"/>
    <m/>
  </r>
  <r>
    <x v="81"/>
    <x v="10"/>
    <m/>
  </r>
  <r>
    <x v="81"/>
    <x v="14"/>
    <n v="0"/>
  </r>
  <r>
    <x v="53"/>
    <x v="0"/>
    <s v="Portsmouth"/>
  </r>
  <r>
    <x v="53"/>
    <x v="1"/>
    <m/>
  </r>
  <r>
    <x v="53"/>
    <x v="2"/>
    <s v="m"/>
  </r>
  <r>
    <x v="53"/>
    <x v="7"/>
    <s v="C"/>
  </r>
  <r>
    <x v="53"/>
    <x v="4"/>
    <n v="24"/>
  </r>
  <r>
    <x v="53"/>
    <x v="5"/>
    <s v="C62"/>
  </r>
  <r>
    <x v="53"/>
    <x v="6"/>
    <s v="0"/>
  </r>
  <r>
    <x v="53"/>
    <x v="7"/>
    <s v="0"/>
  </r>
  <r>
    <x v="53"/>
    <x v="8"/>
    <n v="0"/>
  </r>
  <r>
    <x v="53"/>
    <x v="11"/>
    <m/>
  </r>
  <r>
    <x v="53"/>
    <x v="12"/>
    <m/>
  </r>
  <r>
    <x v="53"/>
    <x v="26"/>
    <m/>
  </r>
  <r>
    <x v="53"/>
    <x v="13"/>
    <m/>
  </r>
  <r>
    <x v="53"/>
    <x v="10"/>
    <m/>
  </r>
  <r>
    <x v="53"/>
    <x v="14"/>
    <n v="0"/>
  </r>
  <r>
    <x v="76"/>
    <x v="0"/>
    <m/>
  </r>
  <r>
    <x v="76"/>
    <x v="1"/>
    <m/>
  </r>
  <r>
    <x v="76"/>
    <x v="2"/>
    <s v="m"/>
  </r>
  <r>
    <x v="76"/>
    <x v="7"/>
    <s v="C"/>
  </r>
  <r>
    <x v="76"/>
    <x v="4"/>
    <n v="24"/>
  </r>
  <r>
    <x v="76"/>
    <x v="5"/>
    <s v="C63"/>
  </r>
  <r>
    <x v="76"/>
    <x v="6"/>
    <s v="0"/>
  </r>
  <r>
    <x v="76"/>
    <x v="7"/>
    <s v="0"/>
  </r>
  <r>
    <x v="76"/>
    <x v="8"/>
    <n v="0"/>
  </r>
  <r>
    <x v="76"/>
    <x v="11"/>
    <m/>
  </r>
  <r>
    <x v="76"/>
    <x v="12"/>
    <m/>
  </r>
  <r>
    <x v="76"/>
    <x v="26"/>
    <m/>
  </r>
  <r>
    <x v="76"/>
    <x v="13"/>
    <m/>
  </r>
  <r>
    <x v="76"/>
    <x v="10"/>
    <m/>
  </r>
  <r>
    <x v="76"/>
    <x v="14"/>
    <n v="0"/>
  </r>
  <r>
    <x v="84"/>
    <x v="0"/>
    <m/>
  </r>
  <r>
    <x v="84"/>
    <x v="1"/>
    <m/>
  </r>
  <r>
    <x v="84"/>
    <x v="2"/>
    <s v="m"/>
  </r>
  <r>
    <x v="84"/>
    <x v="7"/>
    <s v="D"/>
  </r>
  <r>
    <x v="84"/>
    <x v="4"/>
    <n v="24"/>
  </r>
  <r>
    <x v="84"/>
    <x v="5"/>
    <s v="D93"/>
  </r>
  <r>
    <x v="84"/>
    <x v="6"/>
    <s v="0"/>
  </r>
  <r>
    <x v="84"/>
    <x v="7"/>
    <s v="0"/>
  </r>
  <r>
    <x v="84"/>
    <x v="8"/>
    <n v="0"/>
  </r>
  <r>
    <x v="84"/>
    <x v="11"/>
    <m/>
  </r>
  <r>
    <x v="84"/>
    <x v="12"/>
    <m/>
  </r>
  <r>
    <x v="84"/>
    <x v="26"/>
    <m/>
  </r>
  <r>
    <x v="84"/>
    <x v="13"/>
    <m/>
  </r>
  <r>
    <x v="84"/>
    <x v="10"/>
    <m/>
  </r>
  <r>
    <x v="84"/>
    <x v="14"/>
    <n v="0"/>
  </r>
  <r>
    <x v="129"/>
    <x v="0"/>
    <m/>
  </r>
  <r>
    <x v="129"/>
    <x v="1"/>
    <m/>
  </r>
  <r>
    <x v="129"/>
    <x v="2"/>
    <s v="nm"/>
  </r>
  <r>
    <x v="129"/>
    <x v="7"/>
    <s v="A"/>
  </r>
  <r>
    <x v="129"/>
    <x v="4"/>
    <n v="1"/>
  </r>
  <r>
    <x v="129"/>
    <x v="5"/>
    <s v="A04"/>
  </r>
  <r>
    <x v="129"/>
    <x v="6"/>
    <s v="11-4-8"/>
  </r>
  <r>
    <x v="129"/>
    <x v="7"/>
    <s v="180.5"/>
  </r>
  <r>
    <x v="129"/>
    <x v="8"/>
    <n v="5.1081500000000002"/>
  </r>
  <r>
    <x v="129"/>
    <x v="11"/>
    <m/>
  </r>
  <r>
    <x v="129"/>
    <x v="26"/>
    <m/>
  </r>
  <r>
    <x v="129"/>
    <x v="12"/>
    <m/>
  </r>
  <r>
    <x v="129"/>
    <x v="18"/>
    <n v="1"/>
  </r>
  <r>
    <x v="129"/>
    <x v="13"/>
    <n v="1"/>
  </r>
  <r>
    <x v="129"/>
    <x v="10"/>
    <m/>
  </r>
  <r>
    <x v="129"/>
    <x v="14"/>
    <n v="10"/>
  </r>
  <r>
    <x v="129"/>
    <x v="7"/>
    <n v="12"/>
  </r>
  <r>
    <x v="3"/>
    <x v="0"/>
    <s v="Southampton"/>
  </r>
  <r>
    <x v="3"/>
    <x v="1"/>
    <m/>
  </r>
  <r>
    <x v="3"/>
    <x v="2"/>
    <s v="m"/>
  </r>
  <r>
    <x v="3"/>
    <x v="7"/>
    <s v="B"/>
  </r>
  <r>
    <x v="3"/>
    <x v="4"/>
    <n v="1"/>
  </r>
  <r>
    <x v="3"/>
    <x v="5"/>
    <s v="B26"/>
  </r>
  <r>
    <x v="3"/>
    <x v="6"/>
    <s v="4-2-0"/>
  </r>
  <r>
    <x v="3"/>
    <x v="7"/>
    <s v="66"/>
  </r>
  <r>
    <x v="3"/>
    <x v="8"/>
    <n v="1.8677999999999999"/>
  </r>
  <r>
    <x v="3"/>
    <x v="11"/>
    <n v="1"/>
  </r>
  <r>
    <x v="3"/>
    <x v="26"/>
    <m/>
  </r>
  <r>
    <x v="3"/>
    <x v="12"/>
    <m/>
  </r>
  <r>
    <x v="3"/>
    <x v="18"/>
    <m/>
  </r>
  <r>
    <x v="3"/>
    <x v="13"/>
    <n v="12"/>
  </r>
  <r>
    <x v="3"/>
    <x v="10"/>
    <m/>
  </r>
  <r>
    <x v="3"/>
    <x v="14"/>
    <n v="15"/>
  </r>
  <r>
    <x v="3"/>
    <x v="7"/>
    <n v="28"/>
  </r>
  <r>
    <x v="18"/>
    <x v="0"/>
    <s v="Southampton"/>
  </r>
  <r>
    <x v="18"/>
    <x v="1"/>
    <s v="Hampshire"/>
  </r>
  <r>
    <x v="18"/>
    <x v="2"/>
    <s v="m"/>
  </r>
  <r>
    <x v="18"/>
    <x v="7"/>
    <s v="C"/>
  </r>
  <r>
    <x v="18"/>
    <x v="4"/>
    <n v="1"/>
  </r>
  <r>
    <x v="18"/>
    <x v="5"/>
    <s v="C54"/>
  </r>
  <r>
    <x v="18"/>
    <x v="6"/>
    <s v="2-5-4"/>
  </r>
  <r>
    <x v="18"/>
    <x v="7"/>
    <s v="37.25"/>
  </r>
  <r>
    <x v="18"/>
    <x v="8"/>
    <n v="1.0541749999999999"/>
  </r>
  <r>
    <x v="18"/>
    <x v="11"/>
    <m/>
  </r>
  <r>
    <x v="18"/>
    <x v="26"/>
    <m/>
  </r>
  <r>
    <x v="18"/>
    <x v="12"/>
    <n v="2"/>
  </r>
  <r>
    <x v="18"/>
    <x v="18"/>
    <m/>
  </r>
  <r>
    <x v="18"/>
    <x v="13"/>
    <n v="4"/>
  </r>
  <r>
    <x v="18"/>
    <x v="10"/>
    <m/>
  </r>
  <r>
    <x v="18"/>
    <x v="14"/>
    <n v="12"/>
  </r>
  <r>
    <x v="18"/>
    <x v="7"/>
    <n v="18"/>
  </r>
  <r>
    <x v="122"/>
    <x v="0"/>
    <s v="Bournemouth"/>
  </r>
  <r>
    <x v="122"/>
    <x v="1"/>
    <s v="Dorset"/>
  </r>
  <r>
    <x v="122"/>
    <x v="2"/>
    <s v="NM"/>
  </r>
  <r>
    <x v="122"/>
    <x v="7"/>
    <s v="D"/>
  </r>
  <r>
    <x v="122"/>
    <x v="4"/>
    <n v="1"/>
  </r>
  <r>
    <x v="122"/>
    <x v="5"/>
    <s v="D98"/>
  </r>
  <r>
    <x v="122"/>
    <x v="6"/>
    <s v="1-7-12"/>
  </r>
  <r>
    <x v="122"/>
    <x v="7"/>
    <s v="23.75"/>
  </r>
  <r>
    <x v="122"/>
    <x v="8"/>
    <n v="0.67212499999999997"/>
  </r>
  <r>
    <x v="122"/>
    <x v="11"/>
    <m/>
  </r>
  <r>
    <x v="122"/>
    <x v="26"/>
    <m/>
  </r>
  <r>
    <x v="122"/>
    <x v="12"/>
    <n v="3"/>
  </r>
  <r>
    <x v="122"/>
    <x v="18"/>
    <m/>
  </r>
  <r>
    <x v="122"/>
    <x v="13"/>
    <n v="1"/>
  </r>
  <r>
    <x v="122"/>
    <x v="10"/>
    <n v="1"/>
  </r>
  <r>
    <x v="122"/>
    <x v="14"/>
    <n v="7"/>
  </r>
  <r>
    <x v="122"/>
    <x v="7"/>
    <n v="12"/>
  </r>
  <r>
    <x v="26"/>
    <x v="0"/>
    <s v="Sway"/>
  </r>
  <r>
    <x v="26"/>
    <x v="1"/>
    <m/>
  </r>
  <r>
    <x v="26"/>
    <x v="2"/>
    <s v="m"/>
  </r>
  <r>
    <x v="26"/>
    <x v="7"/>
    <s v="A"/>
  </r>
  <r>
    <x v="26"/>
    <x v="4"/>
    <n v="2"/>
  </r>
  <r>
    <x v="26"/>
    <x v="5"/>
    <s v="A09"/>
  </r>
  <r>
    <x v="26"/>
    <x v="6"/>
    <s v="4-7-0"/>
  </r>
  <r>
    <x v="26"/>
    <x v="7"/>
    <s v="71"/>
  </r>
  <r>
    <x v="26"/>
    <x v="8"/>
    <n v="2.0093000000000001"/>
  </r>
  <r>
    <x v="26"/>
    <x v="11"/>
    <m/>
  </r>
  <r>
    <x v="26"/>
    <x v="26"/>
    <m/>
  </r>
  <r>
    <x v="26"/>
    <x v="12"/>
    <n v="10"/>
  </r>
  <r>
    <x v="26"/>
    <x v="18"/>
    <m/>
  </r>
  <r>
    <x v="26"/>
    <x v="13"/>
    <n v="8"/>
  </r>
  <r>
    <x v="26"/>
    <x v="10"/>
    <n v="1"/>
  </r>
  <r>
    <x v="26"/>
    <x v="14"/>
    <n v="13"/>
  </r>
  <r>
    <x v="26"/>
    <x v="7"/>
    <n v="32"/>
  </r>
  <r>
    <x v="2"/>
    <x v="0"/>
    <s v="Somerset"/>
  </r>
  <r>
    <x v="2"/>
    <x v="1"/>
    <m/>
  </r>
  <r>
    <x v="2"/>
    <x v="2"/>
    <s v="m"/>
  </r>
  <r>
    <x v="2"/>
    <x v="7"/>
    <s v="B"/>
  </r>
  <r>
    <x v="2"/>
    <x v="4"/>
    <n v="2"/>
  </r>
  <r>
    <x v="2"/>
    <x v="5"/>
    <s v="B47"/>
  </r>
  <r>
    <x v="2"/>
    <x v="6"/>
    <s v="1-15-0"/>
  </r>
  <r>
    <x v="2"/>
    <x v="7"/>
    <s v="31"/>
  </r>
  <r>
    <x v="2"/>
    <x v="8"/>
    <n v="0.87729999999999997"/>
  </r>
  <r>
    <x v="2"/>
    <x v="11"/>
    <n v="1"/>
  </r>
  <r>
    <x v="2"/>
    <x v="26"/>
    <m/>
  </r>
  <r>
    <x v="2"/>
    <x v="12"/>
    <m/>
  </r>
  <r>
    <x v="2"/>
    <x v="18"/>
    <m/>
  </r>
  <r>
    <x v="2"/>
    <x v="13"/>
    <m/>
  </r>
  <r>
    <x v="2"/>
    <x v="10"/>
    <m/>
  </r>
  <r>
    <x v="2"/>
    <x v="14"/>
    <n v="6"/>
  </r>
  <r>
    <x v="2"/>
    <x v="7"/>
    <n v="7"/>
  </r>
  <r>
    <x v="19"/>
    <x v="0"/>
    <s v="IOW"/>
  </r>
  <r>
    <x v="19"/>
    <x v="1"/>
    <m/>
  </r>
  <r>
    <x v="19"/>
    <x v="2"/>
    <s v="m"/>
  </r>
  <r>
    <x v="19"/>
    <x v="7"/>
    <s v="C"/>
  </r>
  <r>
    <x v="19"/>
    <x v="4"/>
    <n v="2"/>
  </r>
  <r>
    <x v="19"/>
    <x v="5"/>
    <s v="C66"/>
  </r>
  <r>
    <x v="19"/>
    <x v="6"/>
    <s v="1-14-8"/>
  </r>
  <r>
    <x v="19"/>
    <x v="7"/>
    <s v="30.5"/>
  </r>
  <r>
    <x v="19"/>
    <x v="8"/>
    <n v="0.86314999999999997"/>
  </r>
  <r>
    <x v="19"/>
    <x v="11"/>
    <m/>
  </r>
  <r>
    <x v="19"/>
    <x v="26"/>
    <m/>
  </r>
  <r>
    <x v="19"/>
    <x v="12"/>
    <m/>
  </r>
  <r>
    <x v="19"/>
    <x v="18"/>
    <m/>
  </r>
  <r>
    <x v="19"/>
    <x v="13"/>
    <n v="9"/>
  </r>
  <r>
    <x v="19"/>
    <x v="10"/>
    <m/>
  </r>
  <r>
    <x v="19"/>
    <x v="14"/>
    <n v="4"/>
  </r>
  <r>
    <x v="19"/>
    <x v="7"/>
    <n v="13"/>
  </r>
  <r>
    <x v="61"/>
    <x v="0"/>
    <s v="Portsmouth"/>
  </r>
  <r>
    <x v="61"/>
    <x v="1"/>
    <s v="Hampshire"/>
  </r>
  <r>
    <x v="61"/>
    <x v="2"/>
    <s v="m"/>
  </r>
  <r>
    <x v="61"/>
    <x v="7"/>
    <s v="D"/>
  </r>
  <r>
    <x v="61"/>
    <x v="4"/>
    <n v="2"/>
  </r>
  <r>
    <x v="61"/>
    <x v="5"/>
    <s v="D83"/>
  </r>
  <r>
    <x v="61"/>
    <x v="6"/>
    <s v="1-7-0"/>
  </r>
  <r>
    <x v="61"/>
    <x v="7"/>
    <s v="23"/>
  </r>
  <r>
    <x v="61"/>
    <x v="8"/>
    <n v="0.65089999999999992"/>
  </r>
  <r>
    <x v="61"/>
    <x v="11"/>
    <m/>
  </r>
  <r>
    <x v="61"/>
    <x v="26"/>
    <m/>
  </r>
  <r>
    <x v="61"/>
    <x v="12"/>
    <m/>
  </r>
  <r>
    <x v="61"/>
    <x v="18"/>
    <m/>
  </r>
  <r>
    <x v="61"/>
    <x v="13"/>
    <n v="1"/>
  </r>
  <r>
    <x v="61"/>
    <x v="10"/>
    <n v="2"/>
  </r>
  <r>
    <x v="61"/>
    <x v="14"/>
    <n v="9"/>
  </r>
  <r>
    <x v="61"/>
    <x v="7"/>
    <n v="12"/>
  </r>
  <r>
    <x v="33"/>
    <x v="0"/>
    <s v="Bristol"/>
  </r>
  <r>
    <x v="33"/>
    <x v="1"/>
    <s v="Hampshire"/>
  </r>
  <r>
    <x v="33"/>
    <x v="2"/>
    <s v="m"/>
  </r>
  <r>
    <x v="33"/>
    <x v="7"/>
    <s v="A"/>
  </r>
  <r>
    <x v="33"/>
    <x v="4"/>
    <n v="3"/>
  </r>
  <r>
    <x v="33"/>
    <x v="5"/>
    <s v="A01"/>
  </r>
  <r>
    <x v="33"/>
    <x v="6"/>
    <s v="2-7-4"/>
  </r>
  <r>
    <x v="33"/>
    <x v="7"/>
    <s v="39.25"/>
  </r>
  <r>
    <x v="33"/>
    <x v="8"/>
    <n v="1.1107749999999998"/>
  </r>
  <r>
    <x v="33"/>
    <x v="11"/>
    <m/>
  </r>
  <r>
    <x v="33"/>
    <x v="26"/>
    <n v="1"/>
  </r>
  <r>
    <x v="33"/>
    <x v="12"/>
    <n v="5"/>
  </r>
  <r>
    <x v="33"/>
    <x v="18"/>
    <m/>
  </r>
  <r>
    <x v="33"/>
    <x v="13"/>
    <n v="1"/>
  </r>
  <r>
    <x v="33"/>
    <x v="10"/>
    <n v="1"/>
  </r>
  <r>
    <x v="33"/>
    <x v="14"/>
    <n v="8"/>
  </r>
  <r>
    <x v="33"/>
    <x v="7"/>
    <n v="16"/>
  </r>
  <r>
    <x v="70"/>
    <x v="0"/>
    <s v="Fareham"/>
  </r>
  <r>
    <x v="70"/>
    <x v="1"/>
    <m/>
  </r>
  <r>
    <x v="70"/>
    <x v="2"/>
    <s v="m"/>
  </r>
  <r>
    <x v="70"/>
    <x v="7"/>
    <s v="B"/>
  </r>
  <r>
    <x v="70"/>
    <x v="4"/>
    <n v="3"/>
  </r>
  <r>
    <x v="70"/>
    <x v="5"/>
    <s v="B43"/>
  </r>
  <r>
    <x v="70"/>
    <x v="6"/>
    <s v="1-14-12"/>
  </r>
  <r>
    <x v="70"/>
    <x v="7"/>
    <s v="30.75"/>
  </r>
  <r>
    <x v="70"/>
    <x v="8"/>
    <n v="0.87022499999999992"/>
  </r>
  <r>
    <x v="70"/>
    <x v="11"/>
    <n v="1"/>
  </r>
  <r>
    <x v="70"/>
    <x v="26"/>
    <m/>
  </r>
  <r>
    <x v="70"/>
    <x v="12"/>
    <n v="1"/>
  </r>
  <r>
    <x v="70"/>
    <x v="18"/>
    <m/>
  </r>
  <r>
    <x v="70"/>
    <x v="13"/>
    <n v="1"/>
  </r>
  <r>
    <x v="70"/>
    <x v="10"/>
    <m/>
  </r>
  <r>
    <x v="70"/>
    <x v="14"/>
    <n v="13"/>
  </r>
  <r>
    <x v="70"/>
    <x v="7"/>
    <n v="16"/>
  </r>
  <r>
    <x v="65"/>
    <x v="0"/>
    <m/>
  </r>
  <r>
    <x v="65"/>
    <x v="1"/>
    <m/>
  </r>
  <r>
    <x v="65"/>
    <x v="2"/>
    <s v="NM"/>
  </r>
  <r>
    <x v="65"/>
    <x v="7"/>
    <s v="C"/>
  </r>
  <r>
    <x v="65"/>
    <x v="4"/>
    <n v="3"/>
  </r>
  <r>
    <x v="65"/>
    <x v="5"/>
    <s v="C60"/>
  </r>
  <r>
    <x v="65"/>
    <x v="6"/>
    <s v="1-11-8"/>
  </r>
  <r>
    <x v="65"/>
    <x v="7"/>
    <s v="27.5"/>
  </r>
  <r>
    <x v="65"/>
    <x v="8"/>
    <n v="0.77825"/>
  </r>
  <r>
    <x v="65"/>
    <x v="11"/>
    <m/>
  </r>
  <r>
    <x v="65"/>
    <x v="26"/>
    <m/>
  </r>
  <r>
    <x v="65"/>
    <x v="12"/>
    <n v="3"/>
  </r>
  <r>
    <x v="65"/>
    <x v="18"/>
    <m/>
  </r>
  <r>
    <x v="65"/>
    <x v="13"/>
    <n v="4"/>
  </r>
  <r>
    <x v="65"/>
    <x v="10"/>
    <m/>
  </r>
  <r>
    <x v="65"/>
    <x v="14"/>
    <n v="8"/>
  </r>
  <r>
    <x v="65"/>
    <x v="7"/>
    <n v="15"/>
  </r>
  <r>
    <x v="72"/>
    <x v="0"/>
    <s v="Bournemouth"/>
  </r>
  <r>
    <x v="72"/>
    <x v="1"/>
    <m/>
  </r>
  <r>
    <x v="72"/>
    <x v="2"/>
    <s v="m"/>
  </r>
  <r>
    <x v="72"/>
    <x v="7"/>
    <s v="D"/>
  </r>
  <r>
    <x v="72"/>
    <x v="4"/>
    <n v="3"/>
  </r>
  <r>
    <x v="72"/>
    <x v="5"/>
    <s v="D87"/>
  </r>
  <r>
    <x v="72"/>
    <x v="6"/>
    <s v="1-5-8"/>
  </r>
  <r>
    <x v="72"/>
    <x v="7"/>
    <s v="21.5"/>
  </r>
  <r>
    <x v="72"/>
    <x v="8"/>
    <n v="0.60844999999999994"/>
  </r>
  <r>
    <x v="72"/>
    <x v="11"/>
    <m/>
  </r>
  <r>
    <x v="72"/>
    <x v="26"/>
    <m/>
  </r>
  <r>
    <x v="72"/>
    <x v="12"/>
    <n v="2"/>
  </r>
  <r>
    <x v="72"/>
    <x v="18"/>
    <m/>
  </r>
  <r>
    <x v="72"/>
    <x v="13"/>
    <n v="1"/>
  </r>
  <r>
    <x v="72"/>
    <x v="10"/>
    <m/>
  </r>
  <r>
    <x v="72"/>
    <x v="14"/>
    <n v="14"/>
  </r>
  <r>
    <x v="72"/>
    <x v="7"/>
    <n v="17"/>
  </r>
  <r>
    <x v="35"/>
    <x v="0"/>
    <s v="Worthing"/>
  </r>
  <r>
    <x v="35"/>
    <x v="1"/>
    <m/>
  </r>
  <r>
    <x v="35"/>
    <x v="2"/>
    <s v="m"/>
  </r>
  <r>
    <x v="35"/>
    <x v="7"/>
    <s v="A"/>
  </r>
  <r>
    <x v="35"/>
    <x v="4"/>
    <n v="4"/>
  </r>
  <r>
    <x v="35"/>
    <x v="5"/>
    <s v="A12"/>
  </r>
  <r>
    <x v="35"/>
    <x v="6"/>
    <s v="2-4-4"/>
  </r>
  <r>
    <x v="35"/>
    <x v="7"/>
    <s v="36.25"/>
  </r>
  <r>
    <x v="35"/>
    <x v="8"/>
    <n v="1.0258749999999999"/>
  </r>
  <r>
    <x v="35"/>
    <x v="11"/>
    <m/>
  </r>
  <r>
    <x v="35"/>
    <x v="26"/>
    <m/>
  </r>
  <r>
    <x v="35"/>
    <x v="12"/>
    <n v="2"/>
  </r>
  <r>
    <x v="35"/>
    <x v="18"/>
    <m/>
  </r>
  <r>
    <x v="35"/>
    <x v="13"/>
    <n v="5"/>
  </r>
  <r>
    <x v="35"/>
    <x v="10"/>
    <m/>
  </r>
  <r>
    <x v="35"/>
    <x v="14"/>
    <n v="18"/>
  </r>
  <r>
    <x v="35"/>
    <x v="7"/>
    <n v="25"/>
  </r>
  <r>
    <x v="6"/>
    <x v="0"/>
    <s v="Southampton"/>
  </r>
  <r>
    <x v="6"/>
    <x v="1"/>
    <m/>
  </r>
  <r>
    <x v="6"/>
    <x v="2"/>
    <s v="m"/>
  </r>
  <r>
    <x v="6"/>
    <x v="7"/>
    <s v="B"/>
  </r>
  <r>
    <x v="6"/>
    <x v="4"/>
    <n v="4"/>
  </r>
  <r>
    <x v="6"/>
    <x v="5"/>
    <s v="B41"/>
  </r>
  <r>
    <x v="6"/>
    <x v="6"/>
    <s v="1-8-0"/>
  </r>
  <r>
    <x v="6"/>
    <x v="7"/>
    <s v="24"/>
  </r>
  <r>
    <x v="6"/>
    <x v="8"/>
    <n v="0.67920000000000003"/>
  </r>
  <r>
    <x v="6"/>
    <x v="11"/>
    <m/>
  </r>
  <r>
    <x v="6"/>
    <x v="26"/>
    <m/>
  </r>
  <r>
    <x v="6"/>
    <x v="12"/>
    <n v="1"/>
  </r>
  <r>
    <x v="6"/>
    <x v="18"/>
    <m/>
  </r>
  <r>
    <x v="6"/>
    <x v="13"/>
    <n v="2"/>
  </r>
  <r>
    <x v="6"/>
    <x v="10"/>
    <n v="1"/>
  </r>
  <r>
    <x v="6"/>
    <x v="14"/>
    <n v="10"/>
  </r>
  <r>
    <x v="6"/>
    <x v="7"/>
    <n v="14"/>
  </r>
  <r>
    <x v="40"/>
    <x v="0"/>
    <s v="Bournemouth"/>
  </r>
  <r>
    <x v="40"/>
    <x v="1"/>
    <m/>
  </r>
  <r>
    <x v="40"/>
    <x v="2"/>
    <s v="m"/>
  </r>
  <r>
    <x v="40"/>
    <x v="7"/>
    <s v="C"/>
  </r>
  <r>
    <x v="40"/>
    <x v="4"/>
    <n v="4"/>
  </r>
  <r>
    <x v="40"/>
    <x v="5"/>
    <s v="C53"/>
  </r>
  <r>
    <x v="40"/>
    <x v="6"/>
    <s v="1-6-12"/>
  </r>
  <r>
    <x v="40"/>
    <x v="7"/>
    <s v="22.75"/>
  </r>
  <r>
    <x v="40"/>
    <x v="8"/>
    <n v="0.64382499999999998"/>
  </r>
  <r>
    <x v="40"/>
    <x v="11"/>
    <m/>
  </r>
  <r>
    <x v="40"/>
    <x v="26"/>
    <m/>
  </r>
  <r>
    <x v="40"/>
    <x v="12"/>
    <m/>
  </r>
  <r>
    <x v="40"/>
    <x v="18"/>
    <m/>
  </r>
  <r>
    <x v="40"/>
    <x v="13"/>
    <n v="3"/>
  </r>
  <r>
    <x v="40"/>
    <x v="10"/>
    <n v="1"/>
  </r>
  <r>
    <x v="40"/>
    <x v="14"/>
    <n v="2"/>
  </r>
  <r>
    <x v="40"/>
    <x v="7"/>
    <n v="6"/>
  </r>
  <r>
    <x v="81"/>
    <x v="0"/>
    <s v="Andover"/>
  </r>
  <r>
    <x v="81"/>
    <x v="1"/>
    <m/>
  </r>
  <r>
    <x v="81"/>
    <x v="2"/>
    <s v="m"/>
  </r>
  <r>
    <x v="81"/>
    <x v="7"/>
    <s v="D"/>
  </r>
  <r>
    <x v="81"/>
    <x v="4"/>
    <n v="4"/>
  </r>
  <r>
    <x v="81"/>
    <x v="5"/>
    <s v="D86"/>
  </r>
  <r>
    <x v="81"/>
    <x v="6"/>
    <s v="1-4-0"/>
  </r>
  <r>
    <x v="81"/>
    <x v="7"/>
    <s v="20"/>
  </r>
  <r>
    <x v="81"/>
    <x v="8"/>
    <n v="0.56599999999999995"/>
  </r>
  <r>
    <x v="81"/>
    <x v="11"/>
    <m/>
  </r>
  <r>
    <x v="81"/>
    <x v="26"/>
    <m/>
  </r>
  <r>
    <x v="81"/>
    <x v="12"/>
    <m/>
  </r>
  <r>
    <x v="81"/>
    <x v="18"/>
    <m/>
  </r>
  <r>
    <x v="81"/>
    <x v="13"/>
    <n v="6"/>
  </r>
  <r>
    <x v="81"/>
    <x v="10"/>
    <m/>
  </r>
  <r>
    <x v="81"/>
    <x v="14"/>
    <n v="1"/>
  </r>
  <r>
    <x v="81"/>
    <x v="7"/>
    <n v="7"/>
  </r>
  <r>
    <x v="88"/>
    <x v="0"/>
    <m/>
  </r>
  <r>
    <x v="88"/>
    <x v="1"/>
    <m/>
  </r>
  <r>
    <x v="88"/>
    <x v="2"/>
    <s v="NM"/>
  </r>
  <r>
    <x v="88"/>
    <x v="7"/>
    <s v="A"/>
  </r>
  <r>
    <x v="88"/>
    <x v="4"/>
    <n v="5"/>
  </r>
  <r>
    <x v="88"/>
    <x v="5"/>
    <s v="A03"/>
  </r>
  <r>
    <x v="88"/>
    <x v="6"/>
    <s v="1-14-0"/>
  </r>
  <r>
    <x v="88"/>
    <x v="7"/>
    <s v="30"/>
  </r>
  <r>
    <x v="88"/>
    <x v="8"/>
    <n v="0.84899999999999998"/>
  </r>
  <r>
    <x v="88"/>
    <x v="11"/>
    <m/>
  </r>
  <r>
    <x v="88"/>
    <x v="26"/>
    <n v="1"/>
  </r>
  <r>
    <x v="88"/>
    <x v="12"/>
    <n v="2"/>
  </r>
  <r>
    <x v="88"/>
    <x v="18"/>
    <m/>
  </r>
  <r>
    <x v="88"/>
    <x v="13"/>
    <n v="2"/>
  </r>
  <r>
    <x v="88"/>
    <x v="10"/>
    <m/>
  </r>
  <r>
    <x v="88"/>
    <x v="14"/>
    <n v="7"/>
  </r>
  <r>
    <x v="88"/>
    <x v="7"/>
    <n v="12"/>
  </r>
  <r>
    <x v="21"/>
    <x v="0"/>
    <s v="Christchurch"/>
  </r>
  <r>
    <x v="21"/>
    <x v="1"/>
    <m/>
  </r>
  <r>
    <x v="21"/>
    <x v="2"/>
    <s v="m"/>
  </r>
  <r>
    <x v="21"/>
    <x v="7"/>
    <s v="A"/>
  </r>
  <r>
    <x v="21"/>
    <x v="4"/>
    <n v="5"/>
  </r>
  <r>
    <x v="21"/>
    <x v="5"/>
    <s v="A18"/>
  </r>
  <r>
    <x v="21"/>
    <x v="6"/>
    <s v="1-14-0"/>
  </r>
  <r>
    <x v="21"/>
    <x v="7"/>
    <s v="30"/>
  </r>
  <r>
    <x v="21"/>
    <x v="8"/>
    <n v="0.84899999999999998"/>
  </r>
  <r>
    <x v="21"/>
    <x v="11"/>
    <m/>
  </r>
  <r>
    <x v="21"/>
    <x v="26"/>
    <m/>
  </r>
  <r>
    <x v="21"/>
    <x v="12"/>
    <m/>
  </r>
  <r>
    <x v="21"/>
    <x v="18"/>
    <m/>
  </r>
  <r>
    <x v="21"/>
    <x v="13"/>
    <n v="3"/>
  </r>
  <r>
    <x v="21"/>
    <x v="10"/>
    <n v="1"/>
  </r>
  <r>
    <x v="21"/>
    <x v="14"/>
    <n v="13"/>
  </r>
  <r>
    <x v="21"/>
    <x v="7"/>
    <n v="17"/>
  </r>
  <r>
    <x v="13"/>
    <x v="0"/>
    <m/>
  </r>
  <r>
    <x v="13"/>
    <x v="1"/>
    <m/>
  </r>
  <r>
    <x v="13"/>
    <x v="2"/>
    <s v="m"/>
  </r>
  <r>
    <x v="13"/>
    <x v="7"/>
    <s v="C"/>
  </r>
  <r>
    <x v="13"/>
    <x v="4"/>
    <n v="5"/>
  </r>
  <r>
    <x v="13"/>
    <x v="5"/>
    <s v="C70"/>
  </r>
  <r>
    <x v="13"/>
    <x v="6"/>
    <s v="1-6-4"/>
  </r>
  <r>
    <x v="13"/>
    <x v="7"/>
    <s v="22.25"/>
  </r>
  <r>
    <x v="13"/>
    <x v="8"/>
    <n v="0.62967499999999998"/>
  </r>
  <r>
    <x v="13"/>
    <x v="11"/>
    <m/>
  </r>
  <r>
    <x v="13"/>
    <x v="26"/>
    <m/>
  </r>
  <r>
    <x v="13"/>
    <x v="12"/>
    <m/>
  </r>
  <r>
    <x v="13"/>
    <x v="18"/>
    <m/>
  </r>
  <r>
    <x v="13"/>
    <x v="13"/>
    <n v="4"/>
  </r>
  <r>
    <x v="13"/>
    <x v="10"/>
    <m/>
  </r>
  <r>
    <x v="13"/>
    <x v="14"/>
    <n v="8"/>
  </r>
  <r>
    <x v="13"/>
    <x v="7"/>
    <n v="12"/>
  </r>
  <r>
    <x v="49"/>
    <x v="0"/>
    <s v="Weymouth"/>
  </r>
  <r>
    <x v="49"/>
    <x v="1"/>
    <m/>
  </r>
  <r>
    <x v="49"/>
    <x v="2"/>
    <s v="m"/>
  </r>
  <r>
    <x v="49"/>
    <x v="7"/>
    <s v="B"/>
  </r>
  <r>
    <x v="49"/>
    <x v="4"/>
    <n v="5"/>
  </r>
  <r>
    <x v="49"/>
    <x v="5"/>
    <s v="B30"/>
  </r>
  <r>
    <x v="49"/>
    <x v="6"/>
    <s v="1-5-0"/>
  </r>
  <r>
    <x v="49"/>
    <x v="7"/>
    <s v="21"/>
  </r>
  <r>
    <x v="49"/>
    <x v="8"/>
    <n v="0.59429999999999994"/>
  </r>
  <r>
    <x v="49"/>
    <x v="11"/>
    <m/>
  </r>
  <r>
    <x v="49"/>
    <x v="26"/>
    <m/>
  </r>
  <r>
    <x v="49"/>
    <x v="12"/>
    <m/>
  </r>
  <r>
    <x v="49"/>
    <x v="18"/>
    <m/>
  </r>
  <r>
    <x v="49"/>
    <x v="13"/>
    <n v="3"/>
  </r>
  <r>
    <x v="49"/>
    <x v="10"/>
    <n v="1"/>
  </r>
  <r>
    <x v="49"/>
    <x v="14"/>
    <n v="5"/>
  </r>
  <r>
    <x v="49"/>
    <x v="7"/>
    <n v="9"/>
  </r>
  <r>
    <x v="56"/>
    <x v="0"/>
    <s v="Horndean"/>
  </r>
  <r>
    <x v="56"/>
    <x v="1"/>
    <m/>
  </r>
  <r>
    <x v="56"/>
    <x v="2"/>
    <s v="m"/>
  </r>
  <r>
    <x v="56"/>
    <x v="7"/>
    <s v="D"/>
  </r>
  <r>
    <x v="56"/>
    <x v="4"/>
    <n v="5"/>
  </r>
  <r>
    <x v="56"/>
    <x v="5"/>
    <s v="D75"/>
  </r>
  <r>
    <x v="56"/>
    <x v="6"/>
    <s v="1-3-8"/>
  </r>
  <r>
    <x v="56"/>
    <x v="7"/>
    <s v="19.5"/>
  </r>
  <r>
    <x v="56"/>
    <x v="8"/>
    <n v="0.55184999999999995"/>
  </r>
  <r>
    <x v="56"/>
    <x v="11"/>
    <m/>
  </r>
  <r>
    <x v="56"/>
    <x v="26"/>
    <m/>
  </r>
  <r>
    <x v="56"/>
    <x v="12"/>
    <m/>
  </r>
  <r>
    <x v="56"/>
    <x v="18"/>
    <m/>
  </r>
  <r>
    <x v="56"/>
    <x v="13"/>
    <n v="1"/>
  </r>
  <r>
    <x v="56"/>
    <x v="10"/>
    <n v="1"/>
  </r>
  <r>
    <x v="56"/>
    <x v="14"/>
    <n v="8"/>
  </r>
  <r>
    <x v="56"/>
    <x v="7"/>
    <n v="10"/>
  </r>
  <r>
    <x v="10"/>
    <x v="0"/>
    <s v="Southampton"/>
  </r>
  <r>
    <x v="10"/>
    <x v="1"/>
    <m/>
  </r>
  <r>
    <x v="10"/>
    <x v="2"/>
    <s v="m"/>
  </r>
  <r>
    <x v="10"/>
    <x v="7"/>
    <s v="B"/>
  </r>
  <r>
    <x v="10"/>
    <x v="4"/>
    <n v="6"/>
  </r>
  <r>
    <x v="10"/>
    <x v="5"/>
    <s v="B32"/>
  </r>
  <r>
    <x v="10"/>
    <x v="6"/>
    <s v="1-4-12"/>
  </r>
  <r>
    <x v="10"/>
    <x v="7"/>
    <s v="20.75"/>
  </r>
  <r>
    <x v="10"/>
    <x v="8"/>
    <n v="0.587225"/>
  </r>
  <r>
    <x v="10"/>
    <x v="11"/>
    <m/>
  </r>
  <r>
    <x v="10"/>
    <x v="26"/>
    <m/>
  </r>
  <r>
    <x v="10"/>
    <x v="12"/>
    <n v="2"/>
  </r>
  <r>
    <x v="10"/>
    <x v="18"/>
    <m/>
  </r>
  <r>
    <x v="10"/>
    <x v="13"/>
    <n v="1"/>
  </r>
  <r>
    <x v="10"/>
    <x v="10"/>
    <n v="1"/>
  </r>
  <r>
    <x v="10"/>
    <x v="14"/>
    <n v="6"/>
  </r>
  <r>
    <x v="10"/>
    <x v="7"/>
    <n v="10"/>
  </r>
  <r>
    <x v="39"/>
    <x v="0"/>
    <s v="Worthing"/>
  </r>
  <r>
    <x v="39"/>
    <x v="1"/>
    <m/>
  </r>
  <r>
    <x v="39"/>
    <x v="2"/>
    <s v="m"/>
  </r>
  <r>
    <x v="39"/>
    <x v="7"/>
    <s v="C"/>
  </r>
  <r>
    <x v="39"/>
    <x v="4"/>
    <n v="6"/>
  </r>
  <r>
    <x v="39"/>
    <x v="5"/>
    <s v="C69"/>
  </r>
  <r>
    <x v="39"/>
    <x v="6"/>
    <s v="1-4-8"/>
  </r>
  <r>
    <x v="39"/>
    <x v="7"/>
    <s v="20.5"/>
  </r>
  <r>
    <x v="39"/>
    <x v="8"/>
    <n v="0.58014999999999994"/>
  </r>
  <r>
    <x v="39"/>
    <x v="11"/>
    <m/>
  </r>
  <r>
    <x v="39"/>
    <x v="26"/>
    <m/>
  </r>
  <r>
    <x v="39"/>
    <x v="12"/>
    <n v="1"/>
  </r>
  <r>
    <x v="39"/>
    <x v="18"/>
    <m/>
  </r>
  <r>
    <x v="39"/>
    <x v="13"/>
    <n v="5"/>
  </r>
  <r>
    <x v="39"/>
    <x v="10"/>
    <m/>
  </r>
  <r>
    <x v="39"/>
    <x v="14"/>
    <n v="2"/>
  </r>
  <r>
    <x v="39"/>
    <x v="7"/>
    <n v="8"/>
  </r>
  <r>
    <x v="55"/>
    <x v="0"/>
    <s v="Bracklesham"/>
  </r>
  <r>
    <x v="55"/>
    <x v="1"/>
    <s v="Hampshire"/>
  </r>
  <r>
    <x v="55"/>
    <x v="2"/>
    <s v="m"/>
  </r>
  <r>
    <x v="55"/>
    <x v="7"/>
    <s v="D"/>
  </r>
  <r>
    <x v="55"/>
    <x v="4"/>
    <n v="6"/>
  </r>
  <r>
    <x v="55"/>
    <x v="5"/>
    <s v="D81"/>
  </r>
  <r>
    <x v="55"/>
    <x v="6"/>
    <s v="1-0-12"/>
  </r>
  <r>
    <x v="55"/>
    <x v="7"/>
    <s v="16.75"/>
  </r>
  <r>
    <x v="55"/>
    <x v="8"/>
    <n v="0.47402499999999997"/>
  </r>
  <r>
    <x v="55"/>
    <x v="11"/>
    <m/>
  </r>
  <r>
    <x v="55"/>
    <x v="26"/>
    <m/>
  </r>
  <r>
    <x v="55"/>
    <x v="12"/>
    <m/>
  </r>
  <r>
    <x v="55"/>
    <x v="18"/>
    <m/>
  </r>
  <r>
    <x v="55"/>
    <x v="13"/>
    <n v="1"/>
  </r>
  <r>
    <x v="55"/>
    <x v="10"/>
    <n v="2"/>
  </r>
  <r>
    <x v="55"/>
    <x v="14"/>
    <n v="0"/>
  </r>
  <r>
    <x v="55"/>
    <x v="7"/>
    <n v="3"/>
  </r>
  <r>
    <x v="69"/>
    <x v="0"/>
    <s v="Bournemouth"/>
  </r>
  <r>
    <x v="69"/>
    <x v="1"/>
    <m/>
  </r>
  <r>
    <x v="69"/>
    <x v="2"/>
    <s v="m"/>
  </r>
  <r>
    <x v="69"/>
    <x v="7"/>
    <s v="A"/>
  </r>
  <r>
    <x v="69"/>
    <x v="4"/>
    <n v="7"/>
  </r>
  <r>
    <x v="69"/>
    <x v="5"/>
    <s v="A21"/>
  </r>
  <r>
    <x v="69"/>
    <x v="6"/>
    <s v="1-13-8"/>
  </r>
  <r>
    <x v="69"/>
    <x v="7"/>
    <s v="29.5"/>
  </r>
  <r>
    <x v="69"/>
    <x v="8"/>
    <n v="0.83484999999999998"/>
  </r>
  <r>
    <x v="69"/>
    <x v="11"/>
    <m/>
  </r>
  <r>
    <x v="69"/>
    <x v="26"/>
    <m/>
  </r>
  <r>
    <x v="69"/>
    <x v="12"/>
    <n v="1"/>
  </r>
  <r>
    <x v="69"/>
    <x v="18"/>
    <m/>
  </r>
  <r>
    <x v="69"/>
    <x v="13"/>
    <n v="6"/>
  </r>
  <r>
    <x v="69"/>
    <x v="10"/>
    <n v="1"/>
  </r>
  <r>
    <x v="69"/>
    <x v="14"/>
    <n v="4"/>
  </r>
  <r>
    <x v="69"/>
    <x v="7"/>
    <n v="12"/>
  </r>
  <r>
    <x v="16"/>
    <x v="0"/>
    <s v="IOW"/>
  </r>
  <r>
    <x v="16"/>
    <x v="1"/>
    <m/>
  </r>
  <r>
    <x v="16"/>
    <x v="2"/>
    <s v="m"/>
  </r>
  <r>
    <x v="16"/>
    <x v="7"/>
    <s v="C"/>
  </r>
  <r>
    <x v="16"/>
    <x v="4"/>
    <n v="7"/>
  </r>
  <r>
    <x v="16"/>
    <x v="5"/>
    <s v="C59"/>
  </r>
  <r>
    <x v="16"/>
    <x v="6"/>
    <s v="1-2-0"/>
  </r>
  <r>
    <x v="16"/>
    <x v="7"/>
    <s v="18"/>
  </r>
  <r>
    <x v="16"/>
    <x v="8"/>
    <n v="0.50939999999999996"/>
  </r>
  <r>
    <x v="16"/>
    <x v="11"/>
    <m/>
  </r>
  <r>
    <x v="16"/>
    <x v="26"/>
    <m/>
  </r>
  <r>
    <x v="16"/>
    <x v="12"/>
    <n v="1"/>
  </r>
  <r>
    <x v="16"/>
    <x v="18"/>
    <m/>
  </r>
  <r>
    <x v="16"/>
    <x v="13"/>
    <n v="1"/>
  </r>
  <r>
    <x v="16"/>
    <x v="10"/>
    <m/>
  </r>
  <r>
    <x v="16"/>
    <x v="14"/>
    <n v="12"/>
  </r>
  <r>
    <x v="16"/>
    <x v="7"/>
    <n v="14"/>
  </r>
  <r>
    <x v="115"/>
    <x v="0"/>
    <s v="Taunton"/>
  </r>
  <r>
    <x v="115"/>
    <x v="1"/>
    <m/>
  </r>
  <r>
    <x v="115"/>
    <x v="2"/>
    <s v="NM"/>
  </r>
  <r>
    <x v="115"/>
    <x v="7"/>
    <s v="B"/>
  </r>
  <r>
    <x v="115"/>
    <x v="4"/>
    <n v="7"/>
  </r>
  <r>
    <x v="115"/>
    <x v="5"/>
    <s v="B49"/>
  </r>
  <r>
    <x v="115"/>
    <x v="6"/>
    <s v="1-0-0"/>
  </r>
  <r>
    <x v="115"/>
    <x v="7"/>
    <s v="16"/>
  </r>
  <r>
    <x v="115"/>
    <x v="8"/>
    <n v="0.45279999999999998"/>
  </r>
  <r>
    <x v="115"/>
    <x v="11"/>
    <m/>
  </r>
  <r>
    <x v="115"/>
    <x v="26"/>
    <m/>
  </r>
  <r>
    <x v="115"/>
    <x v="12"/>
    <m/>
  </r>
  <r>
    <x v="115"/>
    <x v="18"/>
    <m/>
  </r>
  <r>
    <x v="115"/>
    <x v="13"/>
    <m/>
  </r>
  <r>
    <x v="115"/>
    <x v="10"/>
    <n v="1"/>
  </r>
  <r>
    <x v="115"/>
    <x v="14"/>
    <n v="10"/>
  </r>
  <r>
    <x v="115"/>
    <x v="7"/>
    <n v="11"/>
  </r>
  <r>
    <x v="67"/>
    <x v="0"/>
    <m/>
  </r>
  <r>
    <x v="67"/>
    <x v="1"/>
    <m/>
  </r>
  <r>
    <x v="67"/>
    <x v="2"/>
    <s v="NM"/>
  </r>
  <r>
    <x v="67"/>
    <x v="7"/>
    <s v="D"/>
  </r>
  <r>
    <x v="67"/>
    <x v="4"/>
    <n v="7"/>
  </r>
  <r>
    <x v="67"/>
    <x v="5"/>
    <s v="D99"/>
  </r>
  <r>
    <x v="67"/>
    <x v="6"/>
    <s v="1-0-0"/>
  </r>
  <r>
    <x v="67"/>
    <x v="7"/>
    <s v="16"/>
  </r>
  <r>
    <x v="67"/>
    <x v="8"/>
    <n v="0.45279999999999998"/>
  </r>
  <r>
    <x v="67"/>
    <x v="11"/>
    <m/>
  </r>
  <r>
    <x v="67"/>
    <x v="26"/>
    <m/>
  </r>
  <r>
    <x v="67"/>
    <x v="12"/>
    <n v="1"/>
  </r>
  <r>
    <x v="67"/>
    <x v="18"/>
    <m/>
  </r>
  <r>
    <x v="67"/>
    <x v="13"/>
    <m/>
  </r>
  <r>
    <x v="67"/>
    <x v="10"/>
    <n v="2"/>
  </r>
  <r>
    <x v="67"/>
    <x v="14"/>
    <n v="1"/>
  </r>
  <r>
    <x v="67"/>
    <x v="7"/>
    <n v="4"/>
  </r>
  <r>
    <x v="48"/>
    <x v="0"/>
    <s v="Weston Super Mare"/>
  </r>
  <r>
    <x v="48"/>
    <x v="1"/>
    <m/>
  </r>
  <r>
    <x v="48"/>
    <x v="2"/>
    <s v="m"/>
  </r>
  <r>
    <x v="48"/>
    <x v="7"/>
    <s v="A"/>
  </r>
  <r>
    <x v="48"/>
    <x v="4"/>
    <n v="8"/>
  </r>
  <r>
    <x v="48"/>
    <x v="5"/>
    <s v="A08"/>
  </r>
  <r>
    <x v="48"/>
    <x v="6"/>
    <s v="1-9-0"/>
  </r>
  <r>
    <x v="48"/>
    <x v="7"/>
    <s v="25"/>
  </r>
  <r>
    <x v="48"/>
    <x v="8"/>
    <n v="0.70750000000000002"/>
  </r>
  <r>
    <x v="48"/>
    <x v="11"/>
    <m/>
  </r>
  <r>
    <x v="48"/>
    <x v="26"/>
    <m/>
  </r>
  <r>
    <x v="48"/>
    <x v="12"/>
    <n v="8"/>
  </r>
  <r>
    <x v="48"/>
    <x v="18"/>
    <m/>
  </r>
  <r>
    <x v="48"/>
    <x v="13"/>
    <m/>
  </r>
  <r>
    <x v="48"/>
    <x v="10"/>
    <m/>
  </r>
  <r>
    <x v="48"/>
    <x v="14"/>
    <n v="3"/>
  </r>
  <r>
    <x v="48"/>
    <x v="7"/>
    <n v="11"/>
  </r>
  <r>
    <x v="42"/>
    <x v="0"/>
    <s v="Bournemouth"/>
  </r>
  <r>
    <x v="42"/>
    <x v="1"/>
    <s v="Hampshire"/>
  </r>
  <r>
    <x v="42"/>
    <x v="2"/>
    <s v="m"/>
  </r>
  <r>
    <x v="42"/>
    <x v="7"/>
    <s v="C"/>
  </r>
  <r>
    <x v="42"/>
    <x v="4"/>
    <n v="8"/>
  </r>
  <r>
    <x v="42"/>
    <x v="5"/>
    <s v="C51"/>
  </r>
  <r>
    <x v="42"/>
    <x v="6"/>
    <s v="1-0-8"/>
  </r>
  <r>
    <x v="42"/>
    <x v="7"/>
    <s v="16.5"/>
  </r>
  <r>
    <x v="42"/>
    <x v="8"/>
    <n v="0.46694999999999998"/>
  </r>
  <r>
    <x v="42"/>
    <x v="11"/>
    <m/>
  </r>
  <r>
    <x v="42"/>
    <x v="26"/>
    <m/>
  </r>
  <r>
    <x v="42"/>
    <x v="12"/>
    <m/>
  </r>
  <r>
    <x v="42"/>
    <x v="18"/>
    <m/>
  </r>
  <r>
    <x v="42"/>
    <x v="13"/>
    <n v="5"/>
  </r>
  <r>
    <x v="42"/>
    <x v="10"/>
    <m/>
  </r>
  <r>
    <x v="42"/>
    <x v="14"/>
    <n v="2"/>
  </r>
  <r>
    <x v="42"/>
    <x v="7"/>
    <n v="7"/>
  </r>
  <r>
    <x v="7"/>
    <x v="0"/>
    <s v="Southampton"/>
  </r>
  <r>
    <x v="7"/>
    <x v="1"/>
    <m/>
  </r>
  <r>
    <x v="7"/>
    <x v="2"/>
    <s v="m"/>
  </r>
  <r>
    <x v="7"/>
    <x v="7"/>
    <s v="C"/>
  </r>
  <r>
    <x v="7"/>
    <x v="4"/>
    <n v="8"/>
  </r>
  <r>
    <x v="7"/>
    <x v="5"/>
    <s v="C63"/>
  </r>
  <r>
    <x v="7"/>
    <x v="6"/>
    <s v="1-0-8"/>
  </r>
  <r>
    <x v="7"/>
    <x v="7"/>
    <s v="16.5"/>
  </r>
  <r>
    <x v="7"/>
    <x v="8"/>
    <n v="0.46694999999999998"/>
  </r>
  <r>
    <x v="7"/>
    <x v="11"/>
    <m/>
  </r>
  <r>
    <x v="7"/>
    <x v="26"/>
    <m/>
  </r>
  <r>
    <x v="7"/>
    <x v="12"/>
    <n v="1"/>
  </r>
  <r>
    <x v="7"/>
    <x v="18"/>
    <m/>
  </r>
  <r>
    <x v="7"/>
    <x v="13"/>
    <n v="2"/>
  </r>
  <r>
    <x v="7"/>
    <x v="10"/>
    <m/>
  </r>
  <r>
    <x v="7"/>
    <x v="14"/>
    <n v="8"/>
  </r>
  <r>
    <x v="7"/>
    <x v="7"/>
    <n v="11"/>
  </r>
  <r>
    <x v="62"/>
    <x v="0"/>
    <s v="Weston Super Mare"/>
  </r>
  <r>
    <x v="62"/>
    <x v="1"/>
    <m/>
  </r>
  <r>
    <x v="62"/>
    <x v="2"/>
    <s v="m"/>
  </r>
  <r>
    <x v="62"/>
    <x v="7"/>
    <s v="B"/>
  </r>
  <r>
    <x v="62"/>
    <x v="4"/>
    <n v="8"/>
  </r>
  <r>
    <x v="62"/>
    <x v="5"/>
    <s v="B39"/>
  </r>
  <r>
    <x v="62"/>
    <x v="6"/>
    <s v="0-15-8"/>
  </r>
  <r>
    <x v="62"/>
    <x v="7"/>
    <s v="15.5"/>
  </r>
  <r>
    <x v="62"/>
    <x v="8"/>
    <n v="0.43864999999999998"/>
  </r>
  <r>
    <x v="62"/>
    <x v="11"/>
    <m/>
  </r>
  <r>
    <x v="62"/>
    <x v="26"/>
    <m/>
  </r>
  <r>
    <x v="62"/>
    <x v="12"/>
    <m/>
  </r>
  <r>
    <x v="62"/>
    <x v="18"/>
    <m/>
  </r>
  <r>
    <x v="62"/>
    <x v="13"/>
    <n v="1"/>
  </r>
  <r>
    <x v="62"/>
    <x v="10"/>
    <n v="1"/>
  </r>
  <r>
    <x v="62"/>
    <x v="14"/>
    <n v="7"/>
  </r>
  <r>
    <x v="62"/>
    <x v="7"/>
    <n v="9"/>
  </r>
  <r>
    <x v="14"/>
    <x v="0"/>
    <s v="Lymington"/>
  </r>
  <r>
    <x v="14"/>
    <x v="1"/>
    <s v="Hampshire"/>
  </r>
  <r>
    <x v="14"/>
    <x v="2"/>
    <s v="m"/>
  </r>
  <r>
    <x v="14"/>
    <x v="7"/>
    <s v="D"/>
  </r>
  <r>
    <x v="14"/>
    <x v="4"/>
    <n v="8"/>
  </r>
  <r>
    <x v="14"/>
    <x v="5"/>
    <s v="D74"/>
  </r>
  <r>
    <x v="14"/>
    <x v="6"/>
    <s v="0-14-8"/>
  </r>
  <r>
    <x v="14"/>
    <x v="7"/>
    <s v="14.5"/>
  </r>
  <r>
    <x v="14"/>
    <x v="8"/>
    <n v="0.41034999999999999"/>
  </r>
  <r>
    <x v="14"/>
    <x v="11"/>
    <m/>
  </r>
  <r>
    <x v="14"/>
    <x v="26"/>
    <m/>
  </r>
  <r>
    <x v="14"/>
    <x v="12"/>
    <m/>
  </r>
  <r>
    <x v="14"/>
    <x v="18"/>
    <m/>
  </r>
  <r>
    <x v="14"/>
    <x v="13"/>
    <n v="2"/>
  </r>
  <r>
    <x v="14"/>
    <x v="10"/>
    <m/>
  </r>
  <r>
    <x v="14"/>
    <x v="14"/>
    <n v="6"/>
  </r>
  <r>
    <x v="14"/>
    <x v="7"/>
    <n v="8"/>
  </r>
  <r>
    <x v="60"/>
    <x v="0"/>
    <m/>
  </r>
  <r>
    <x v="60"/>
    <x v="1"/>
    <m/>
  </r>
  <r>
    <x v="60"/>
    <x v="2"/>
    <s v="m"/>
  </r>
  <r>
    <x v="60"/>
    <x v="7"/>
    <s v="A"/>
  </r>
  <r>
    <x v="60"/>
    <x v="4"/>
    <n v="9"/>
  </r>
  <r>
    <x v="60"/>
    <x v="5"/>
    <s v="A23"/>
  </r>
  <r>
    <x v="60"/>
    <x v="6"/>
    <s v="1-7-8"/>
  </r>
  <r>
    <x v="60"/>
    <x v="7"/>
    <s v="23.5"/>
  </r>
  <r>
    <x v="60"/>
    <x v="8"/>
    <n v="0.66504999999999992"/>
  </r>
  <r>
    <x v="60"/>
    <x v="11"/>
    <m/>
  </r>
  <r>
    <x v="60"/>
    <x v="26"/>
    <m/>
  </r>
  <r>
    <x v="60"/>
    <x v="12"/>
    <m/>
  </r>
  <r>
    <x v="60"/>
    <x v="18"/>
    <m/>
  </r>
  <r>
    <x v="60"/>
    <x v="13"/>
    <n v="3"/>
  </r>
  <r>
    <x v="60"/>
    <x v="10"/>
    <m/>
  </r>
  <r>
    <x v="60"/>
    <x v="14"/>
    <n v="13"/>
  </r>
  <r>
    <x v="60"/>
    <x v="7"/>
    <n v="16"/>
  </r>
  <r>
    <x v="110"/>
    <x v="0"/>
    <m/>
  </r>
  <r>
    <x v="110"/>
    <x v="1"/>
    <m/>
  </r>
  <r>
    <x v="110"/>
    <x v="2"/>
    <s v="m"/>
  </r>
  <r>
    <x v="110"/>
    <x v="7"/>
    <s v="B"/>
  </r>
  <r>
    <x v="110"/>
    <x v="4"/>
    <n v="9"/>
  </r>
  <r>
    <x v="110"/>
    <x v="5"/>
    <s v="B45"/>
  </r>
  <r>
    <x v="110"/>
    <x v="6"/>
    <s v="0-14-8"/>
  </r>
  <r>
    <x v="110"/>
    <x v="7"/>
    <s v="14.5"/>
  </r>
  <r>
    <x v="110"/>
    <x v="8"/>
    <n v="0.41034999999999999"/>
  </r>
  <r>
    <x v="110"/>
    <x v="11"/>
    <m/>
  </r>
  <r>
    <x v="110"/>
    <x v="26"/>
    <m/>
  </r>
  <r>
    <x v="110"/>
    <x v="12"/>
    <m/>
  </r>
  <r>
    <x v="110"/>
    <x v="18"/>
    <m/>
  </r>
  <r>
    <x v="110"/>
    <x v="13"/>
    <n v="2"/>
  </r>
  <r>
    <x v="110"/>
    <x v="10"/>
    <n v="1"/>
  </r>
  <r>
    <x v="110"/>
    <x v="14"/>
    <n v="2"/>
  </r>
  <r>
    <x v="110"/>
    <x v="7"/>
    <n v="5"/>
  </r>
  <r>
    <x v="86"/>
    <x v="0"/>
    <s v="Bournemouth"/>
  </r>
  <r>
    <x v="86"/>
    <x v="1"/>
    <m/>
  </r>
  <r>
    <x v="86"/>
    <x v="2"/>
    <s v="m"/>
  </r>
  <r>
    <x v="86"/>
    <x v="7"/>
    <s v="D"/>
  </r>
  <r>
    <x v="86"/>
    <x v="4"/>
    <n v="9"/>
  </r>
  <r>
    <x v="86"/>
    <x v="5"/>
    <s v="D77"/>
  </r>
  <r>
    <x v="86"/>
    <x v="6"/>
    <s v="0-14-0"/>
  </r>
  <r>
    <x v="86"/>
    <x v="7"/>
    <s v="14"/>
  </r>
  <r>
    <x v="86"/>
    <x v="8"/>
    <n v="0.3962"/>
  </r>
  <r>
    <x v="86"/>
    <x v="11"/>
    <m/>
  </r>
  <r>
    <x v="86"/>
    <x v="26"/>
    <m/>
  </r>
  <r>
    <x v="86"/>
    <x v="12"/>
    <m/>
  </r>
  <r>
    <x v="86"/>
    <x v="18"/>
    <m/>
  </r>
  <r>
    <x v="86"/>
    <x v="13"/>
    <n v="3"/>
  </r>
  <r>
    <x v="86"/>
    <x v="10"/>
    <m/>
  </r>
  <r>
    <x v="86"/>
    <x v="14"/>
    <n v="5"/>
  </r>
  <r>
    <x v="86"/>
    <x v="7"/>
    <n v="8"/>
  </r>
  <r>
    <x v="79"/>
    <x v="0"/>
    <s v="Portsmouth"/>
  </r>
  <r>
    <x v="79"/>
    <x v="1"/>
    <m/>
  </r>
  <r>
    <x v="79"/>
    <x v="2"/>
    <s v="m"/>
  </r>
  <r>
    <x v="79"/>
    <x v="7"/>
    <s v="A"/>
  </r>
  <r>
    <x v="79"/>
    <x v="4"/>
    <n v="10"/>
  </r>
  <r>
    <x v="79"/>
    <x v="5"/>
    <s v="A14"/>
  </r>
  <r>
    <x v="79"/>
    <x v="6"/>
    <s v="1-6-8"/>
  </r>
  <r>
    <x v="79"/>
    <x v="7"/>
    <s v="22.5"/>
  </r>
  <r>
    <x v="79"/>
    <x v="8"/>
    <n v="0.63674999999999993"/>
  </r>
  <r>
    <x v="79"/>
    <x v="11"/>
    <m/>
  </r>
  <r>
    <x v="79"/>
    <x v="26"/>
    <m/>
  </r>
  <r>
    <x v="79"/>
    <x v="12"/>
    <m/>
  </r>
  <r>
    <x v="79"/>
    <x v="18"/>
    <m/>
  </r>
  <r>
    <x v="79"/>
    <x v="13"/>
    <n v="5"/>
  </r>
  <r>
    <x v="79"/>
    <x v="10"/>
    <m/>
  </r>
  <r>
    <x v="79"/>
    <x v="14"/>
    <n v="8"/>
  </r>
  <r>
    <x v="79"/>
    <x v="7"/>
    <n v="13"/>
  </r>
  <r>
    <x v="23"/>
    <x v="0"/>
    <m/>
  </r>
  <r>
    <x v="23"/>
    <x v="1"/>
    <s v="Dorset"/>
  </r>
  <r>
    <x v="23"/>
    <x v="2"/>
    <s v="m"/>
  </r>
  <r>
    <x v="23"/>
    <x v="7"/>
    <s v="C"/>
  </r>
  <r>
    <x v="23"/>
    <x v="4"/>
    <n v="10"/>
  </r>
  <r>
    <x v="23"/>
    <x v="5"/>
    <s v="C55"/>
  </r>
  <r>
    <x v="23"/>
    <x v="6"/>
    <s v="0-15-8"/>
  </r>
  <r>
    <x v="23"/>
    <x v="7"/>
    <s v="15.5"/>
  </r>
  <r>
    <x v="23"/>
    <x v="8"/>
    <n v="0.43864999999999998"/>
  </r>
  <r>
    <x v="23"/>
    <x v="11"/>
    <m/>
  </r>
  <r>
    <x v="23"/>
    <x v="26"/>
    <m/>
  </r>
  <r>
    <x v="23"/>
    <x v="12"/>
    <n v="2"/>
  </r>
  <r>
    <x v="23"/>
    <x v="18"/>
    <m/>
  </r>
  <r>
    <x v="23"/>
    <x v="13"/>
    <n v="2"/>
  </r>
  <r>
    <x v="23"/>
    <x v="10"/>
    <m/>
  </r>
  <r>
    <x v="23"/>
    <x v="14"/>
    <n v="5"/>
  </r>
  <r>
    <x v="23"/>
    <x v="7"/>
    <n v="9"/>
  </r>
  <r>
    <x v="119"/>
    <x v="0"/>
    <m/>
  </r>
  <r>
    <x v="119"/>
    <x v="1"/>
    <m/>
  </r>
  <r>
    <x v="119"/>
    <x v="2"/>
    <s v="m"/>
  </r>
  <r>
    <x v="119"/>
    <x v="7"/>
    <s v="B"/>
  </r>
  <r>
    <x v="119"/>
    <x v="4"/>
    <n v="10"/>
  </r>
  <r>
    <x v="119"/>
    <x v="5"/>
    <s v="B33"/>
  </r>
  <r>
    <x v="119"/>
    <x v="6"/>
    <s v="0-14-4"/>
  </r>
  <r>
    <x v="119"/>
    <x v="7"/>
    <s v="14.25"/>
  </r>
  <r>
    <x v="119"/>
    <x v="8"/>
    <n v="0.40327499999999999"/>
  </r>
  <r>
    <x v="119"/>
    <x v="11"/>
    <m/>
  </r>
  <r>
    <x v="119"/>
    <x v="26"/>
    <m/>
  </r>
  <r>
    <x v="119"/>
    <x v="12"/>
    <n v="1"/>
  </r>
  <r>
    <x v="119"/>
    <x v="18"/>
    <m/>
  </r>
  <r>
    <x v="119"/>
    <x v="13"/>
    <n v="2"/>
  </r>
  <r>
    <x v="119"/>
    <x v="10"/>
    <m/>
  </r>
  <r>
    <x v="119"/>
    <x v="14"/>
    <n v="4"/>
  </r>
  <r>
    <x v="119"/>
    <x v="7"/>
    <n v="7"/>
  </r>
  <r>
    <x v="96"/>
    <x v="0"/>
    <s v="Havant"/>
  </r>
  <r>
    <x v="96"/>
    <x v="1"/>
    <m/>
  </r>
  <r>
    <x v="96"/>
    <x v="2"/>
    <s v="m"/>
  </r>
  <r>
    <x v="96"/>
    <x v="7"/>
    <s v="D"/>
  </r>
  <r>
    <x v="96"/>
    <x v="4"/>
    <n v="10"/>
  </r>
  <r>
    <x v="96"/>
    <x v="5"/>
    <s v="D80"/>
  </r>
  <r>
    <x v="96"/>
    <x v="6"/>
    <s v="0-9-4"/>
  </r>
  <r>
    <x v="96"/>
    <x v="7"/>
    <s v="9.25"/>
  </r>
  <r>
    <x v="96"/>
    <x v="8"/>
    <n v="0.26177499999999998"/>
  </r>
  <r>
    <x v="96"/>
    <x v="11"/>
    <m/>
  </r>
  <r>
    <x v="96"/>
    <x v="26"/>
    <m/>
  </r>
  <r>
    <x v="96"/>
    <x v="12"/>
    <m/>
  </r>
  <r>
    <x v="96"/>
    <x v="18"/>
    <m/>
  </r>
  <r>
    <x v="96"/>
    <x v="13"/>
    <n v="2"/>
  </r>
  <r>
    <x v="96"/>
    <x v="10"/>
    <m/>
  </r>
  <r>
    <x v="96"/>
    <x v="14"/>
    <n v="3"/>
  </r>
  <r>
    <x v="96"/>
    <x v="7"/>
    <n v="5"/>
  </r>
  <r>
    <x v="38"/>
    <x v="0"/>
    <m/>
  </r>
  <r>
    <x v="38"/>
    <x v="1"/>
    <m/>
  </r>
  <r>
    <x v="38"/>
    <x v="2"/>
    <s v="m"/>
  </r>
  <r>
    <x v="38"/>
    <x v="7"/>
    <s v="A"/>
  </r>
  <r>
    <x v="38"/>
    <x v="4"/>
    <n v="11"/>
  </r>
  <r>
    <x v="38"/>
    <x v="5"/>
    <s v="A19"/>
  </r>
  <r>
    <x v="38"/>
    <x v="6"/>
    <s v="1-5-8"/>
  </r>
  <r>
    <x v="38"/>
    <x v="7"/>
    <s v="21.5"/>
  </r>
  <r>
    <x v="38"/>
    <x v="8"/>
    <n v="0.60844999999999994"/>
  </r>
  <r>
    <x v="38"/>
    <x v="11"/>
    <m/>
  </r>
  <r>
    <x v="38"/>
    <x v="26"/>
    <m/>
  </r>
  <r>
    <x v="38"/>
    <x v="12"/>
    <n v="1"/>
  </r>
  <r>
    <x v="38"/>
    <x v="18"/>
    <m/>
  </r>
  <r>
    <x v="38"/>
    <x v="13"/>
    <n v="4"/>
  </r>
  <r>
    <x v="38"/>
    <x v="10"/>
    <m/>
  </r>
  <r>
    <x v="38"/>
    <x v="14"/>
    <n v="8"/>
  </r>
  <r>
    <x v="38"/>
    <x v="7"/>
    <n v="13"/>
  </r>
  <r>
    <x v="20"/>
    <x v="0"/>
    <s v="Portsmouth"/>
  </r>
  <r>
    <x v="20"/>
    <x v="1"/>
    <m/>
  </r>
  <r>
    <x v="20"/>
    <x v="2"/>
    <s v="m"/>
  </r>
  <r>
    <x v="20"/>
    <x v="7"/>
    <s v="C"/>
  </r>
  <r>
    <x v="20"/>
    <x v="4"/>
    <n v="11"/>
  </r>
  <r>
    <x v="20"/>
    <x v="5"/>
    <s v="C52"/>
  </r>
  <r>
    <x v="20"/>
    <x v="6"/>
    <s v="0-15-0"/>
  </r>
  <r>
    <x v="20"/>
    <x v="7"/>
    <s v="15"/>
  </r>
  <r>
    <x v="20"/>
    <x v="8"/>
    <n v="0.42449999999999999"/>
  </r>
  <r>
    <x v="20"/>
    <x v="11"/>
    <m/>
  </r>
  <r>
    <x v="20"/>
    <x v="26"/>
    <m/>
  </r>
  <r>
    <x v="20"/>
    <x v="12"/>
    <m/>
  </r>
  <r>
    <x v="20"/>
    <x v="18"/>
    <m/>
  </r>
  <r>
    <x v="20"/>
    <x v="13"/>
    <n v="4"/>
  </r>
  <r>
    <x v="20"/>
    <x v="10"/>
    <m/>
  </r>
  <r>
    <x v="20"/>
    <x v="14"/>
    <n v="4"/>
  </r>
  <r>
    <x v="20"/>
    <x v="7"/>
    <n v="8"/>
  </r>
  <r>
    <x v="117"/>
    <x v="0"/>
    <s v="Portland"/>
  </r>
  <r>
    <x v="117"/>
    <x v="1"/>
    <m/>
  </r>
  <r>
    <x v="117"/>
    <x v="2"/>
    <s v="m"/>
  </r>
  <r>
    <x v="117"/>
    <x v="7"/>
    <s v="B"/>
  </r>
  <r>
    <x v="117"/>
    <x v="4"/>
    <n v="11"/>
  </r>
  <r>
    <x v="117"/>
    <x v="5"/>
    <s v="B50"/>
  </r>
  <r>
    <x v="117"/>
    <x v="6"/>
    <s v="0-14-0"/>
  </r>
  <r>
    <x v="117"/>
    <x v="7"/>
    <s v="14"/>
  </r>
  <r>
    <x v="117"/>
    <x v="8"/>
    <n v="0.3962"/>
  </r>
  <r>
    <x v="117"/>
    <x v="11"/>
    <m/>
  </r>
  <r>
    <x v="117"/>
    <x v="26"/>
    <m/>
  </r>
  <r>
    <x v="117"/>
    <x v="12"/>
    <m/>
  </r>
  <r>
    <x v="117"/>
    <x v="18"/>
    <m/>
  </r>
  <r>
    <x v="117"/>
    <x v="13"/>
    <n v="4"/>
  </r>
  <r>
    <x v="117"/>
    <x v="10"/>
    <m/>
  </r>
  <r>
    <x v="117"/>
    <x v="14"/>
    <n v="3"/>
  </r>
  <r>
    <x v="117"/>
    <x v="7"/>
    <n v="7"/>
  </r>
  <r>
    <x v="9"/>
    <x v="0"/>
    <s v="Portsmouth"/>
  </r>
  <r>
    <x v="9"/>
    <x v="1"/>
    <m/>
  </r>
  <r>
    <x v="9"/>
    <x v="2"/>
    <s v="m"/>
  </r>
  <r>
    <x v="9"/>
    <x v="7"/>
    <s v="D"/>
  </r>
  <r>
    <x v="9"/>
    <x v="4"/>
    <n v="11"/>
  </r>
  <r>
    <x v="9"/>
    <x v="5"/>
    <s v="D88"/>
  </r>
  <r>
    <x v="9"/>
    <x v="6"/>
    <s v="0-7-8"/>
  </r>
  <r>
    <x v="9"/>
    <x v="7"/>
    <s v="7.5"/>
  </r>
  <r>
    <x v="9"/>
    <x v="8"/>
    <n v="0.21224999999999999"/>
  </r>
  <r>
    <x v="9"/>
    <x v="11"/>
    <m/>
  </r>
  <r>
    <x v="9"/>
    <x v="26"/>
    <m/>
  </r>
  <r>
    <x v="9"/>
    <x v="12"/>
    <m/>
  </r>
  <r>
    <x v="9"/>
    <x v="18"/>
    <m/>
  </r>
  <r>
    <x v="9"/>
    <x v="13"/>
    <n v="1"/>
  </r>
  <r>
    <x v="9"/>
    <x v="10"/>
    <m/>
  </r>
  <r>
    <x v="9"/>
    <x v="14"/>
    <n v="5"/>
  </r>
  <r>
    <x v="9"/>
    <x v="7"/>
    <n v="6"/>
  </r>
  <r>
    <x v="1"/>
    <x v="0"/>
    <s v="Fareham"/>
  </r>
  <r>
    <x v="1"/>
    <x v="1"/>
    <m/>
  </r>
  <r>
    <x v="1"/>
    <x v="2"/>
    <s v="m"/>
  </r>
  <r>
    <x v="1"/>
    <x v="7"/>
    <s v="A"/>
  </r>
  <r>
    <x v="1"/>
    <x v="4"/>
    <n v="12"/>
  </r>
  <r>
    <x v="1"/>
    <x v="5"/>
    <s v="A13"/>
  </r>
  <r>
    <x v="1"/>
    <x v="6"/>
    <s v="1-3-4"/>
  </r>
  <r>
    <x v="1"/>
    <x v="7"/>
    <s v="19.25"/>
  </r>
  <r>
    <x v="1"/>
    <x v="8"/>
    <n v="0.54477500000000001"/>
  </r>
  <r>
    <x v="1"/>
    <x v="11"/>
    <m/>
  </r>
  <r>
    <x v="1"/>
    <x v="26"/>
    <m/>
  </r>
  <r>
    <x v="1"/>
    <x v="12"/>
    <n v="2"/>
  </r>
  <r>
    <x v="1"/>
    <x v="18"/>
    <m/>
  </r>
  <r>
    <x v="1"/>
    <x v="13"/>
    <n v="3"/>
  </r>
  <r>
    <x v="1"/>
    <x v="10"/>
    <m/>
  </r>
  <r>
    <x v="1"/>
    <x v="14"/>
    <n v="5"/>
  </r>
  <r>
    <x v="1"/>
    <x v="7"/>
    <n v="10"/>
  </r>
  <r>
    <x v="68"/>
    <x v="0"/>
    <s v="Portsmouth"/>
  </r>
  <r>
    <x v="68"/>
    <x v="1"/>
    <m/>
  </r>
  <r>
    <x v="68"/>
    <x v="2"/>
    <s v="m"/>
  </r>
  <r>
    <x v="68"/>
    <x v="7"/>
    <s v="C"/>
  </r>
  <r>
    <x v="68"/>
    <x v="4"/>
    <n v="12"/>
  </r>
  <r>
    <x v="68"/>
    <x v="5"/>
    <s v="C71"/>
  </r>
  <r>
    <x v="68"/>
    <x v="6"/>
    <s v="0-14-12"/>
  </r>
  <r>
    <x v="68"/>
    <x v="7"/>
    <s v="14.75"/>
  </r>
  <r>
    <x v="68"/>
    <x v="8"/>
    <n v="0.41742499999999999"/>
  </r>
  <r>
    <x v="68"/>
    <x v="11"/>
    <m/>
  </r>
  <r>
    <x v="68"/>
    <x v="26"/>
    <m/>
  </r>
  <r>
    <x v="68"/>
    <x v="12"/>
    <m/>
  </r>
  <r>
    <x v="68"/>
    <x v="18"/>
    <m/>
  </r>
  <r>
    <x v="68"/>
    <x v="13"/>
    <n v="3"/>
  </r>
  <r>
    <x v="68"/>
    <x v="10"/>
    <m/>
  </r>
  <r>
    <x v="68"/>
    <x v="14"/>
    <n v="5"/>
  </r>
  <r>
    <x v="68"/>
    <x v="7"/>
    <n v="8"/>
  </r>
  <r>
    <x v="47"/>
    <x v="0"/>
    <s v="Portsmouth"/>
  </r>
  <r>
    <x v="47"/>
    <x v="1"/>
    <m/>
  </r>
  <r>
    <x v="47"/>
    <x v="2"/>
    <s v="m"/>
  </r>
  <r>
    <x v="47"/>
    <x v="7"/>
    <s v="B"/>
  </r>
  <r>
    <x v="47"/>
    <x v="4"/>
    <n v="12"/>
  </r>
  <r>
    <x v="47"/>
    <x v="5"/>
    <s v="B40"/>
  </r>
  <r>
    <x v="47"/>
    <x v="6"/>
    <s v="0-13-8"/>
  </r>
  <r>
    <x v="47"/>
    <x v="7"/>
    <s v="13.5"/>
  </r>
  <r>
    <x v="47"/>
    <x v="8"/>
    <n v="0.38205"/>
  </r>
  <r>
    <x v="47"/>
    <x v="11"/>
    <m/>
  </r>
  <r>
    <x v="47"/>
    <x v="26"/>
    <m/>
  </r>
  <r>
    <x v="47"/>
    <x v="12"/>
    <m/>
  </r>
  <r>
    <x v="47"/>
    <x v="18"/>
    <m/>
  </r>
  <r>
    <x v="47"/>
    <x v="13"/>
    <n v="2"/>
  </r>
  <r>
    <x v="47"/>
    <x v="10"/>
    <m/>
  </r>
  <r>
    <x v="47"/>
    <x v="14"/>
    <n v="8"/>
  </r>
  <r>
    <x v="47"/>
    <x v="7"/>
    <n v="10"/>
  </r>
  <r>
    <x v="112"/>
    <x v="0"/>
    <m/>
  </r>
  <r>
    <x v="112"/>
    <x v="1"/>
    <m/>
  </r>
  <r>
    <x v="112"/>
    <x v="2"/>
    <s v="m"/>
  </r>
  <r>
    <x v="112"/>
    <x v="7"/>
    <s v="B"/>
  </r>
  <r>
    <x v="112"/>
    <x v="4"/>
    <n v="12"/>
  </r>
  <r>
    <x v="112"/>
    <x v="5"/>
    <s v="B44"/>
  </r>
  <r>
    <x v="112"/>
    <x v="6"/>
    <s v="0-13-8"/>
  </r>
  <r>
    <x v="112"/>
    <x v="7"/>
    <s v="13.5"/>
  </r>
  <r>
    <x v="112"/>
    <x v="8"/>
    <n v="0.38205"/>
  </r>
  <r>
    <x v="112"/>
    <x v="11"/>
    <m/>
  </r>
  <r>
    <x v="112"/>
    <x v="26"/>
    <m/>
  </r>
  <r>
    <x v="112"/>
    <x v="12"/>
    <m/>
  </r>
  <r>
    <x v="112"/>
    <x v="18"/>
    <m/>
  </r>
  <r>
    <x v="112"/>
    <x v="13"/>
    <n v="1"/>
  </r>
  <r>
    <x v="112"/>
    <x v="10"/>
    <m/>
  </r>
  <r>
    <x v="112"/>
    <x v="14"/>
    <n v="11"/>
  </r>
  <r>
    <x v="112"/>
    <x v="7"/>
    <n v="12"/>
  </r>
  <r>
    <x v="63"/>
    <x v="0"/>
    <s v="Portsmouth"/>
  </r>
  <r>
    <x v="63"/>
    <x v="1"/>
    <m/>
  </r>
  <r>
    <x v="63"/>
    <x v="2"/>
    <s v="m"/>
  </r>
  <r>
    <x v="63"/>
    <x v="7"/>
    <s v="D"/>
  </r>
  <r>
    <x v="63"/>
    <x v="4"/>
    <n v="12"/>
  </r>
  <r>
    <x v="63"/>
    <x v="5"/>
    <s v="D79"/>
  </r>
  <r>
    <x v="63"/>
    <x v="6"/>
    <s v="0-7-0"/>
  </r>
  <r>
    <x v="63"/>
    <x v="7"/>
    <s v="7"/>
  </r>
  <r>
    <x v="63"/>
    <x v="8"/>
    <n v="0.1981"/>
  </r>
  <r>
    <x v="63"/>
    <x v="11"/>
    <m/>
  </r>
  <r>
    <x v="63"/>
    <x v="26"/>
    <m/>
  </r>
  <r>
    <x v="63"/>
    <x v="12"/>
    <m/>
  </r>
  <r>
    <x v="63"/>
    <x v="18"/>
    <m/>
  </r>
  <r>
    <x v="63"/>
    <x v="13"/>
    <n v="1"/>
  </r>
  <r>
    <x v="63"/>
    <x v="10"/>
    <m/>
  </r>
  <r>
    <x v="63"/>
    <x v="14"/>
    <n v="4"/>
  </r>
  <r>
    <x v="63"/>
    <x v="7"/>
    <n v="5"/>
  </r>
  <r>
    <x v="4"/>
    <x v="0"/>
    <s v="Portsmouth"/>
  </r>
  <r>
    <x v="4"/>
    <x v="1"/>
    <m/>
  </r>
  <r>
    <x v="4"/>
    <x v="2"/>
    <s v="m"/>
  </r>
  <r>
    <x v="4"/>
    <x v="7"/>
    <s v="A"/>
  </r>
  <r>
    <x v="4"/>
    <x v="4"/>
    <n v="13"/>
  </r>
  <r>
    <x v="4"/>
    <x v="5"/>
    <s v="A10"/>
  </r>
  <r>
    <x v="4"/>
    <x v="6"/>
    <s v="1-1-8"/>
  </r>
  <r>
    <x v="4"/>
    <x v="7"/>
    <s v="17.5"/>
  </r>
  <r>
    <x v="4"/>
    <x v="8"/>
    <n v="0.49524999999999997"/>
  </r>
  <r>
    <x v="4"/>
    <x v="11"/>
    <m/>
  </r>
  <r>
    <x v="4"/>
    <x v="26"/>
    <m/>
  </r>
  <r>
    <x v="4"/>
    <x v="12"/>
    <m/>
  </r>
  <r>
    <x v="4"/>
    <x v="18"/>
    <m/>
  </r>
  <r>
    <x v="4"/>
    <x v="13"/>
    <n v="1"/>
  </r>
  <r>
    <x v="4"/>
    <x v="10"/>
    <m/>
  </r>
  <r>
    <x v="4"/>
    <x v="14"/>
    <n v="15"/>
  </r>
  <r>
    <x v="4"/>
    <x v="7"/>
    <n v="16"/>
  </r>
  <r>
    <x v="28"/>
    <x v="0"/>
    <s v="Bournemouth"/>
  </r>
  <r>
    <x v="28"/>
    <x v="1"/>
    <m/>
  </r>
  <r>
    <x v="28"/>
    <x v="2"/>
    <s v="m"/>
  </r>
  <r>
    <x v="28"/>
    <x v="7"/>
    <s v="A"/>
  </r>
  <r>
    <x v="28"/>
    <x v="4"/>
    <n v="13"/>
  </r>
  <r>
    <x v="28"/>
    <x v="5"/>
    <s v="A15"/>
  </r>
  <r>
    <x v="28"/>
    <x v="6"/>
    <s v="1-1-8"/>
  </r>
  <r>
    <x v="28"/>
    <x v="7"/>
    <s v="17.5"/>
  </r>
  <r>
    <x v="28"/>
    <x v="8"/>
    <n v="0.49524999999999997"/>
  </r>
  <r>
    <x v="28"/>
    <x v="11"/>
    <m/>
  </r>
  <r>
    <x v="28"/>
    <x v="26"/>
    <m/>
  </r>
  <r>
    <x v="28"/>
    <x v="12"/>
    <n v="2"/>
  </r>
  <r>
    <x v="28"/>
    <x v="18"/>
    <m/>
  </r>
  <r>
    <x v="28"/>
    <x v="13"/>
    <n v="1"/>
  </r>
  <r>
    <x v="28"/>
    <x v="10"/>
    <m/>
  </r>
  <r>
    <x v="28"/>
    <x v="14"/>
    <n v="9"/>
  </r>
  <r>
    <x v="28"/>
    <x v="7"/>
    <n v="12"/>
  </r>
  <r>
    <x v="41"/>
    <x v="0"/>
    <s v="Fareham"/>
  </r>
  <r>
    <x v="41"/>
    <x v="1"/>
    <m/>
  </r>
  <r>
    <x v="41"/>
    <x v="2"/>
    <s v="m"/>
  </r>
  <r>
    <x v="41"/>
    <x v="7"/>
    <s v="C"/>
  </r>
  <r>
    <x v="41"/>
    <x v="4"/>
    <n v="13"/>
  </r>
  <r>
    <x v="41"/>
    <x v="5"/>
    <s v="C64"/>
  </r>
  <r>
    <x v="41"/>
    <x v="6"/>
    <s v="0-13-0"/>
  </r>
  <r>
    <x v="41"/>
    <x v="7"/>
    <s v="13"/>
  </r>
  <r>
    <x v="41"/>
    <x v="8"/>
    <n v="0.3679"/>
  </r>
  <r>
    <x v="41"/>
    <x v="11"/>
    <m/>
  </r>
  <r>
    <x v="41"/>
    <x v="26"/>
    <m/>
  </r>
  <r>
    <x v="41"/>
    <x v="12"/>
    <n v="1"/>
  </r>
  <r>
    <x v="41"/>
    <x v="18"/>
    <m/>
  </r>
  <r>
    <x v="41"/>
    <x v="13"/>
    <n v="1"/>
  </r>
  <r>
    <x v="41"/>
    <x v="10"/>
    <m/>
  </r>
  <r>
    <x v="41"/>
    <x v="14"/>
    <n v="7"/>
  </r>
  <r>
    <x v="41"/>
    <x v="7"/>
    <n v="9"/>
  </r>
  <r>
    <x v="85"/>
    <x v="0"/>
    <s v="Southampton"/>
  </r>
  <r>
    <x v="85"/>
    <x v="1"/>
    <m/>
  </r>
  <r>
    <x v="85"/>
    <x v="2"/>
    <s v="m"/>
  </r>
  <r>
    <x v="85"/>
    <x v="7"/>
    <s v="D"/>
  </r>
  <r>
    <x v="85"/>
    <x v="4"/>
    <n v="13"/>
  </r>
  <r>
    <x v="85"/>
    <x v="5"/>
    <s v="D82"/>
  </r>
  <r>
    <x v="85"/>
    <x v="6"/>
    <s v="0-6-8"/>
  </r>
  <r>
    <x v="85"/>
    <x v="7"/>
    <s v="6.5"/>
  </r>
  <r>
    <x v="85"/>
    <x v="8"/>
    <n v="0.18395"/>
  </r>
  <r>
    <x v="85"/>
    <x v="11"/>
    <m/>
  </r>
  <r>
    <x v="85"/>
    <x v="26"/>
    <m/>
  </r>
  <r>
    <x v="85"/>
    <x v="12"/>
    <m/>
  </r>
  <r>
    <x v="85"/>
    <x v="18"/>
    <m/>
  </r>
  <r>
    <x v="85"/>
    <x v="13"/>
    <n v="1"/>
  </r>
  <r>
    <x v="85"/>
    <x v="10"/>
    <m/>
  </r>
  <r>
    <x v="85"/>
    <x v="14"/>
    <n v="3"/>
  </r>
  <r>
    <x v="85"/>
    <x v="7"/>
    <n v="4"/>
  </r>
  <r>
    <x v="46"/>
    <x v="0"/>
    <s v="Portsmouth"/>
  </r>
  <r>
    <x v="46"/>
    <x v="1"/>
    <s v="Hampshire"/>
  </r>
  <r>
    <x v="46"/>
    <x v="2"/>
    <s v="m"/>
  </r>
  <r>
    <x v="46"/>
    <x v="7"/>
    <s v="D"/>
  </r>
  <r>
    <x v="46"/>
    <x v="4"/>
    <n v="13"/>
  </r>
  <r>
    <x v="46"/>
    <x v="5"/>
    <s v="D89"/>
  </r>
  <r>
    <x v="46"/>
    <x v="6"/>
    <s v="0-6-8"/>
  </r>
  <r>
    <x v="46"/>
    <x v="7"/>
    <n v="6.5"/>
  </r>
  <r>
    <x v="46"/>
    <x v="8"/>
    <n v="0.18395"/>
  </r>
  <r>
    <x v="46"/>
    <x v="11"/>
    <m/>
  </r>
  <r>
    <x v="46"/>
    <x v="26"/>
    <m/>
  </r>
  <r>
    <x v="46"/>
    <x v="12"/>
    <n v="1"/>
  </r>
  <r>
    <x v="46"/>
    <x v="18"/>
    <m/>
  </r>
  <r>
    <x v="46"/>
    <x v="13"/>
    <m/>
  </r>
  <r>
    <x v="46"/>
    <x v="10"/>
    <m/>
  </r>
  <r>
    <x v="46"/>
    <x v="14"/>
    <n v="3"/>
  </r>
  <r>
    <x v="46"/>
    <x v="7"/>
    <n v="4"/>
  </r>
  <r>
    <x v="66"/>
    <x v="0"/>
    <m/>
  </r>
  <r>
    <x v="66"/>
    <x v="1"/>
    <m/>
  </r>
  <r>
    <x v="66"/>
    <x v="2"/>
    <s v="NM"/>
  </r>
  <r>
    <x v="66"/>
    <x v="7"/>
    <s v="B"/>
  </r>
  <r>
    <x v="66"/>
    <x v="4"/>
    <n v="14"/>
  </r>
  <r>
    <x v="66"/>
    <x v="5"/>
    <s v="B42"/>
  </r>
  <r>
    <x v="66"/>
    <x v="6"/>
    <s v="0-13-0"/>
  </r>
  <r>
    <x v="66"/>
    <x v="7"/>
    <s v="13"/>
  </r>
  <r>
    <x v="66"/>
    <x v="8"/>
    <n v="0.3679"/>
  </r>
  <r>
    <x v="66"/>
    <x v="11"/>
    <m/>
  </r>
  <r>
    <x v="66"/>
    <x v="26"/>
    <m/>
  </r>
  <r>
    <x v="66"/>
    <x v="12"/>
    <m/>
  </r>
  <r>
    <x v="66"/>
    <x v="18"/>
    <m/>
  </r>
  <r>
    <x v="66"/>
    <x v="13"/>
    <m/>
  </r>
  <r>
    <x v="66"/>
    <x v="10"/>
    <n v="1"/>
  </r>
  <r>
    <x v="66"/>
    <x v="14"/>
    <n v="3"/>
  </r>
  <r>
    <x v="66"/>
    <x v="7"/>
    <n v="4"/>
  </r>
  <r>
    <x v="8"/>
    <x v="0"/>
    <s v="Portsmouth"/>
  </r>
  <r>
    <x v="8"/>
    <x v="1"/>
    <m/>
  </r>
  <r>
    <x v="8"/>
    <x v="2"/>
    <s v="m"/>
  </r>
  <r>
    <x v="8"/>
    <x v="7"/>
    <s v="B"/>
  </r>
  <r>
    <x v="8"/>
    <x v="4"/>
    <n v="14"/>
  </r>
  <r>
    <x v="8"/>
    <x v="5"/>
    <s v="B46"/>
  </r>
  <r>
    <x v="8"/>
    <x v="6"/>
    <s v="0-13-0"/>
  </r>
  <r>
    <x v="8"/>
    <x v="7"/>
    <s v="13"/>
  </r>
  <r>
    <x v="8"/>
    <x v="8"/>
    <n v="0.3679"/>
  </r>
  <r>
    <x v="8"/>
    <x v="11"/>
    <m/>
  </r>
  <r>
    <x v="8"/>
    <x v="26"/>
    <m/>
  </r>
  <r>
    <x v="8"/>
    <x v="12"/>
    <m/>
  </r>
  <r>
    <x v="8"/>
    <x v="18"/>
    <m/>
  </r>
  <r>
    <x v="8"/>
    <x v="13"/>
    <n v="3"/>
  </r>
  <r>
    <x v="8"/>
    <x v="10"/>
    <m/>
  </r>
  <r>
    <x v="8"/>
    <x v="14"/>
    <n v="5"/>
  </r>
  <r>
    <x v="8"/>
    <x v="7"/>
    <n v="8"/>
  </r>
  <r>
    <x v="17"/>
    <x v="0"/>
    <s v="Worthing"/>
  </r>
  <r>
    <x v="17"/>
    <x v="1"/>
    <m/>
  </r>
  <r>
    <x v="17"/>
    <x v="2"/>
    <s v="m"/>
  </r>
  <r>
    <x v="17"/>
    <x v="7"/>
    <s v="C"/>
  </r>
  <r>
    <x v="17"/>
    <x v="4"/>
    <n v="14"/>
  </r>
  <r>
    <x v="17"/>
    <x v="5"/>
    <s v="C58"/>
  </r>
  <r>
    <x v="17"/>
    <x v="6"/>
    <s v="0-8-0"/>
  </r>
  <r>
    <x v="17"/>
    <x v="7"/>
    <s v="8"/>
  </r>
  <r>
    <x v="17"/>
    <x v="8"/>
    <n v="0.22639999999999999"/>
  </r>
  <r>
    <x v="17"/>
    <x v="11"/>
    <m/>
  </r>
  <r>
    <x v="17"/>
    <x v="26"/>
    <m/>
  </r>
  <r>
    <x v="17"/>
    <x v="12"/>
    <m/>
  </r>
  <r>
    <x v="17"/>
    <x v="18"/>
    <m/>
  </r>
  <r>
    <x v="17"/>
    <x v="13"/>
    <m/>
  </r>
  <r>
    <x v="17"/>
    <x v="10"/>
    <m/>
  </r>
  <r>
    <x v="17"/>
    <x v="14"/>
    <n v="8"/>
  </r>
  <r>
    <x v="17"/>
    <x v="7"/>
    <n v="8"/>
  </r>
  <r>
    <x v="32"/>
    <x v="0"/>
    <s v="Bristol"/>
  </r>
  <r>
    <x v="32"/>
    <x v="1"/>
    <m/>
  </r>
  <r>
    <x v="32"/>
    <x v="2"/>
    <s v="m"/>
  </r>
  <r>
    <x v="32"/>
    <x v="7"/>
    <s v="A"/>
  </r>
  <r>
    <x v="32"/>
    <x v="4"/>
    <n v="15"/>
  </r>
  <r>
    <x v="32"/>
    <x v="5"/>
    <s v="A02"/>
  </r>
  <r>
    <x v="32"/>
    <x v="6"/>
    <s v="1-1-0"/>
  </r>
  <r>
    <x v="32"/>
    <x v="7"/>
    <s v="17"/>
  </r>
  <r>
    <x v="32"/>
    <x v="8"/>
    <n v="0.48109999999999997"/>
  </r>
  <r>
    <x v="32"/>
    <x v="11"/>
    <m/>
  </r>
  <r>
    <x v="32"/>
    <x v="26"/>
    <m/>
  </r>
  <r>
    <x v="32"/>
    <x v="12"/>
    <m/>
  </r>
  <r>
    <x v="32"/>
    <x v="18"/>
    <m/>
  </r>
  <r>
    <x v="32"/>
    <x v="13"/>
    <n v="3"/>
  </r>
  <r>
    <x v="32"/>
    <x v="10"/>
    <m/>
  </r>
  <r>
    <x v="32"/>
    <x v="14"/>
    <n v="7"/>
  </r>
  <r>
    <x v="32"/>
    <x v="7"/>
    <n v="10"/>
  </r>
  <r>
    <x v="52"/>
    <x v="0"/>
    <s v="Portsmouth"/>
  </r>
  <r>
    <x v="52"/>
    <x v="1"/>
    <m/>
  </r>
  <r>
    <x v="52"/>
    <x v="2"/>
    <s v="m"/>
  </r>
  <r>
    <x v="52"/>
    <x v="7"/>
    <s v="C"/>
  </r>
  <r>
    <x v="52"/>
    <x v="4"/>
    <n v="15"/>
  </r>
  <r>
    <x v="52"/>
    <x v="5"/>
    <s v="C67"/>
  </r>
  <r>
    <x v="52"/>
    <x v="6"/>
    <s v="0-7-8"/>
  </r>
  <r>
    <x v="52"/>
    <x v="7"/>
    <s v="7.5"/>
  </r>
  <r>
    <x v="52"/>
    <x v="8"/>
    <n v="0.21224999999999999"/>
  </r>
  <r>
    <x v="52"/>
    <x v="11"/>
    <m/>
  </r>
  <r>
    <x v="52"/>
    <x v="26"/>
    <m/>
  </r>
  <r>
    <x v="52"/>
    <x v="12"/>
    <m/>
  </r>
  <r>
    <x v="52"/>
    <x v="18"/>
    <m/>
  </r>
  <r>
    <x v="52"/>
    <x v="13"/>
    <n v="1"/>
  </r>
  <r>
    <x v="52"/>
    <x v="10"/>
    <m/>
  </r>
  <r>
    <x v="52"/>
    <x v="14"/>
    <n v="5"/>
  </r>
  <r>
    <x v="52"/>
    <x v="7"/>
    <n v="6"/>
  </r>
  <r>
    <x v="99"/>
    <x v="0"/>
    <m/>
  </r>
  <r>
    <x v="99"/>
    <x v="1"/>
    <m/>
  </r>
  <r>
    <x v="99"/>
    <x v="2"/>
    <s v="m"/>
  </r>
  <r>
    <x v="99"/>
    <x v="7"/>
    <s v="D"/>
  </r>
  <r>
    <x v="99"/>
    <x v="4"/>
    <n v="15"/>
  </r>
  <r>
    <x v="99"/>
    <x v="5"/>
    <s v="D97"/>
  </r>
  <r>
    <x v="99"/>
    <x v="6"/>
    <s v="0-6-0"/>
  </r>
  <r>
    <x v="99"/>
    <x v="7"/>
    <s v="6"/>
  </r>
  <r>
    <x v="99"/>
    <x v="8"/>
    <n v="0.16980000000000001"/>
  </r>
  <r>
    <x v="99"/>
    <x v="11"/>
    <m/>
  </r>
  <r>
    <x v="99"/>
    <x v="26"/>
    <m/>
  </r>
  <r>
    <x v="99"/>
    <x v="12"/>
    <n v="2"/>
  </r>
  <r>
    <x v="99"/>
    <x v="18"/>
    <m/>
  </r>
  <r>
    <x v="99"/>
    <x v="13"/>
    <m/>
  </r>
  <r>
    <x v="99"/>
    <x v="10"/>
    <m/>
  </r>
  <r>
    <x v="99"/>
    <x v="14"/>
    <n v="1"/>
  </r>
  <r>
    <x v="99"/>
    <x v="7"/>
    <n v="3"/>
  </r>
  <r>
    <x v="87"/>
    <x v="0"/>
    <s v="Southampton"/>
  </r>
  <r>
    <x v="87"/>
    <x v="1"/>
    <m/>
  </r>
  <r>
    <x v="87"/>
    <x v="2"/>
    <s v="m"/>
  </r>
  <r>
    <x v="87"/>
    <x v="7"/>
    <s v="A"/>
  </r>
  <r>
    <x v="87"/>
    <x v="4"/>
    <n v="16"/>
  </r>
  <r>
    <x v="87"/>
    <x v="5"/>
    <s v="A06"/>
  </r>
  <r>
    <x v="87"/>
    <x v="6"/>
    <s v="0-14-8"/>
  </r>
  <r>
    <x v="87"/>
    <x v="7"/>
    <s v="14.5"/>
  </r>
  <r>
    <x v="87"/>
    <x v="8"/>
    <n v="0.41034999999999999"/>
  </r>
  <r>
    <x v="87"/>
    <x v="11"/>
    <m/>
  </r>
  <r>
    <x v="87"/>
    <x v="26"/>
    <m/>
  </r>
  <r>
    <x v="87"/>
    <x v="12"/>
    <n v="1"/>
  </r>
  <r>
    <x v="87"/>
    <x v="18"/>
    <m/>
  </r>
  <r>
    <x v="87"/>
    <x v="13"/>
    <n v="1"/>
  </r>
  <r>
    <x v="87"/>
    <x v="10"/>
    <n v="1"/>
  </r>
  <r>
    <x v="87"/>
    <x v="14"/>
    <n v="2"/>
  </r>
  <r>
    <x v="87"/>
    <x v="7"/>
    <n v="5"/>
  </r>
  <r>
    <x v="89"/>
    <x v="0"/>
    <s v="Portsmouth"/>
  </r>
  <r>
    <x v="89"/>
    <x v="1"/>
    <m/>
  </r>
  <r>
    <x v="89"/>
    <x v="2"/>
    <s v="m"/>
  </r>
  <r>
    <x v="89"/>
    <x v="7"/>
    <s v="A"/>
  </r>
  <r>
    <x v="89"/>
    <x v="4"/>
    <n v="16"/>
  </r>
  <r>
    <x v="89"/>
    <x v="5"/>
    <s v="A20"/>
  </r>
  <r>
    <x v="89"/>
    <x v="6"/>
    <s v="0-14-8"/>
  </r>
  <r>
    <x v="89"/>
    <x v="7"/>
    <s v="14.5"/>
  </r>
  <r>
    <x v="89"/>
    <x v="8"/>
    <n v="0.41034999999999999"/>
  </r>
  <r>
    <x v="89"/>
    <x v="11"/>
    <m/>
  </r>
  <r>
    <x v="89"/>
    <x v="26"/>
    <m/>
  </r>
  <r>
    <x v="89"/>
    <x v="12"/>
    <n v="1"/>
  </r>
  <r>
    <x v="89"/>
    <x v="18"/>
    <m/>
  </r>
  <r>
    <x v="89"/>
    <x v="13"/>
    <n v="4"/>
  </r>
  <r>
    <x v="89"/>
    <x v="10"/>
    <m/>
  </r>
  <r>
    <x v="89"/>
    <x v="14"/>
    <n v="1"/>
  </r>
  <r>
    <x v="89"/>
    <x v="7"/>
    <n v="6"/>
  </r>
  <r>
    <x v="58"/>
    <x v="0"/>
    <s v="Portsmouth"/>
  </r>
  <r>
    <x v="58"/>
    <x v="1"/>
    <m/>
  </r>
  <r>
    <x v="58"/>
    <x v="2"/>
    <s v="m"/>
  </r>
  <r>
    <x v="58"/>
    <x v="7"/>
    <s v="B"/>
  </r>
  <r>
    <x v="58"/>
    <x v="4"/>
    <n v="16"/>
  </r>
  <r>
    <x v="58"/>
    <x v="5"/>
    <s v="B37"/>
  </r>
  <r>
    <x v="58"/>
    <x v="6"/>
    <s v="0-9-12"/>
  </r>
  <r>
    <x v="58"/>
    <x v="7"/>
    <s v="9.75"/>
  </r>
  <r>
    <x v="58"/>
    <x v="8"/>
    <n v="0.27592499999999998"/>
  </r>
  <r>
    <x v="58"/>
    <x v="11"/>
    <m/>
  </r>
  <r>
    <x v="58"/>
    <x v="26"/>
    <m/>
  </r>
  <r>
    <x v="58"/>
    <x v="12"/>
    <m/>
  </r>
  <r>
    <x v="58"/>
    <x v="18"/>
    <m/>
  </r>
  <r>
    <x v="58"/>
    <x v="13"/>
    <n v="2"/>
  </r>
  <r>
    <x v="58"/>
    <x v="10"/>
    <m/>
  </r>
  <r>
    <x v="58"/>
    <x v="14"/>
    <n v="3"/>
  </r>
  <r>
    <x v="58"/>
    <x v="7"/>
    <n v="5"/>
  </r>
  <r>
    <x v="95"/>
    <x v="0"/>
    <m/>
  </r>
  <r>
    <x v="95"/>
    <x v="1"/>
    <m/>
  </r>
  <r>
    <x v="95"/>
    <x v="2"/>
    <s v="m"/>
  </r>
  <r>
    <x v="95"/>
    <x v="7"/>
    <s v="C"/>
  </r>
  <r>
    <x v="95"/>
    <x v="4"/>
    <n v="16"/>
  </r>
  <r>
    <x v="95"/>
    <x v="5"/>
    <s v="C65"/>
  </r>
  <r>
    <x v="95"/>
    <x v="6"/>
    <s v="0-7-0"/>
  </r>
  <r>
    <x v="95"/>
    <x v="7"/>
    <s v="7"/>
  </r>
  <r>
    <x v="95"/>
    <x v="8"/>
    <n v="0.1981"/>
  </r>
  <r>
    <x v="95"/>
    <x v="11"/>
    <m/>
  </r>
  <r>
    <x v="95"/>
    <x v="26"/>
    <m/>
  </r>
  <r>
    <x v="95"/>
    <x v="12"/>
    <m/>
  </r>
  <r>
    <x v="95"/>
    <x v="18"/>
    <m/>
  </r>
  <r>
    <x v="95"/>
    <x v="13"/>
    <n v="2"/>
  </r>
  <r>
    <x v="95"/>
    <x v="10"/>
    <m/>
  </r>
  <r>
    <x v="95"/>
    <x v="14"/>
    <n v="1"/>
  </r>
  <r>
    <x v="95"/>
    <x v="7"/>
    <n v="3"/>
  </r>
  <r>
    <x v="124"/>
    <x v="0"/>
    <m/>
  </r>
  <r>
    <x v="124"/>
    <x v="1"/>
    <m/>
  </r>
  <r>
    <x v="124"/>
    <x v="2"/>
    <s v="m"/>
  </r>
  <r>
    <x v="124"/>
    <x v="7"/>
    <s v="D"/>
  </r>
  <r>
    <x v="124"/>
    <x v="4"/>
    <n v="16"/>
  </r>
  <r>
    <x v="124"/>
    <x v="5"/>
    <s v="D93"/>
  </r>
  <r>
    <x v="124"/>
    <x v="6"/>
    <s v="0-5-0"/>
  </r>
  <r>
    <x v="124"/>
    <x v="7"/>
    <s v="5"/>
  </r>
  <r>
    <x v="124"/>
    <x v="8"/>
    <n v="0.14149999999999999"/>
  </r>
  <r>
    <x v="124"/>
    <x v="11"/>
    <m/>
  </r>
  <r>
    <x v="124"/>
    <x v="26"/>
    <m/>
  </r>
  <r>
    <x v="124"/>
    <x v="12"/>
    <m/>
  </r>
  <r>
    <x v="124"/>
    <x v="18"/>
    <m/>
  </r>
  <r>
    <x v="124"/>
    <x v="13"/>
    <m/>
  </r>
  <r>
    <x v="124"/>
    <x v="10"/>
    <m/>
  </r>
  <r>
    <x v="124"/>
    <x v="14"/>
    <n v="5"/>
  </r>
  <r>
    <x v="124"/>
    <x v="7"/>
    <n v="5"/>
  </r>
  <r>
    <x v="11"/>
    <x v="0"/>
    <s v="Southampton"/>
  </r>
  <r>
    <x v="11"/>
    <x v="1"/>
    <s v="Hampshire"/>
  </r>
  <r>
    <x v="11"/>
    <x v="2"/>
    <s v="m"/>
  </r>
  <r>
    <x v="11"/>
    <x v="7"/>
    <s v="D"/>
  </r>
  <r>
    <x v="11"/>
    <x v="4"/>
    <n v="16"/>
  </r>
  <r>
    <x v="11"/>
    <x v="5"/>
    <s v="D96"/>
  </r>
  <r>
    <x v="11"/>
    <x v="6"/>
    <s v="0-5-0"/>
  </r>
  <r>
    <x v="11"/>
    <x v="7"/>
    <s v="5"/>
  </r>
  <r>
    <x v="11"/>
    <x v="8"/>
    <n v="0.14149999999999999"/>
  </r>
  <r>
    <x v="11"/>
    <x v="11"/>
    <m/>
  </r>
  <r>
    <x v="11"/>
    <x v="26"/>
    <m/>
  </r>
  <r>
    <x v="11"/>
    <x v="12"/>
    <n v="1"/>
  </r>
  <r>
    <x v="11"/>
    <x v="18"/>
    <m/>
  </r>
  <r>
    <x v="11"/>
    <x v="13"/>
    <m/>
  </r>
  <r>
    <x v="11"/>
    <x v="10"/>
    <m/>
  </r>
  <r>
    <x v="11"/>
    <x v="14"/>
    <n v="2"/>
  </r>
  <r>
    <x v="11"/>
    <x v="7"/>
    <n v="3"/>
  </r>
  <r>
    <x v="44"/>
    <x v="0"/>
    <s v="Taunton"/>
  </r>
  <r>
    <x v="44"/>
    <x v="1"/>
    <m/>
  </r>
  <r>
    <x v="44"/>
    <x v="2"/>
    <s v="NM"/>
  </r>
  <r>
    <x v="44"/>
    <x v="7"/>
    <s v="B"/>
  </r>
  <r>
    <x v="44"/>
    <x v="4"/>
    <n v="17"/>
  </r>
  <r>
    <x v="44"/>
    <x v="5"/>
    <s v="B29"/>
  </r>
  <r>
    <x v="44"/>
    <x v="6"/>
    <s v="0-9-8"/>
  </r>
  <r>
    <x v="44"/>
    <x v="7"/>
    <s v="9.5"/>
  </r>
  <r>
    <x v="44"/>
    <x v="8"/>
    <n v="0.26884999999999998"/>
  </r>
  <r>
    <x v="44"/>
    <x v="11"/>
    <m/>
  </r>
  <r>
    <x v="44"/>
    <x v="26"/>
    <m/>
  </r>
  <r>
    <x v="44"/>
    <x v="12"/>
    <m/>
  </r>
  <r>
    <x v="44"/>
    <x v="18"/>
    <m/>
  </r>
  <r>
    <x v="44"/>
    <x v="13"/>
    <n v="2"/>
  </r>
  <r>
    <x v="44"/>
    <x v="10"/>
    <m/>
  </r>
  <r>
    <x v="44"/>
    <x v="14"/>
    <n v="4"/>
  </r>
  <r>
    <x v="44"/>
    <x v="7"/>
    <n v="6"/>
  </r>
  <r>
    <x v="0"/>
    <x v="0"/>
    <s v="Bristol"/>
  </r>
  <r>
    <x v="0"/>
    <x v="1"/>
    <m/>
  </r>
  <r>
    <x v="0"/>
    <x v="2"/>
    <s v="m"/>
  </r>
  <r>
    <x v="0"/>
    <x v="7"/>
    <s v="C"/>
  </r>
  <r>
    <x v="0"/>
    <x v="4"/>
    <n v="17"/>
  </r>
  <r>
    <x v="0"/>
    <x v="5"/>
    <s v="C62"/>
  </r>
  <r>
    <x v="0"/>
    <x v="6"/>
    <s v="0-6-12"/>
  </r>
  <r>
    <x v="0"/>
    <x v="7"/>
    <s v="6.75"/>
  </r>
  <r>
    <x v="0"/>
    <x v="8"/>
    <n v="0.191025"/>
  </r>
  <r>
    <x v="0"/>
    <x v="11"/>
    <m/>
  </r>
  <r>
    <x v="0"/>
    <x v="26"/>
    <m/>
  </r>
  <r>
    <x v="0"/>
    <x v="12"/>
    <m/>
  </r>
  <r>
    <x v="0"/>
    <x v="18"/>
    <m/>
  </r>
  <r>
    <x v="0"/>
    <x v="13"/>
    <n v="1"/>
  </r>
  <r>
    <x v="0"/>
    <x v="10"/>
    <m/>
  </r>
  <r>
    <x v="0"/>
    <x v="14"/>
    <n v="3"/>
  </r>
  <r>
    <x v="0"/>
    <x v="7"/>
    <n v="4"/>
  </r>
  <r>
    <x v="29"/>
    <x v="0"/>
    <s v="Southampton"/>
  </r>
  <r>
    <x v="29"/>
    <x v="1"/>
    <m/>
  </r>
  <r>
    <x v="29"/>
    <x v="2"/>
    <s v="m"/>
  </r>
  <r>
    <x v="29"/>
    <x v="7"/>
    <s v="A"/>
  </r>
  <r>
    <x v="29"/>
    <x v="4"/>
    <n v="18"/>
  </r>
  <r>
    <x v="29"/>
    <x v="5"/>
    <s v="A16"/>
  </r>
  <r>
    <x v="29"/>
    <x v="6"/>
    <s v="0-13-0"/>
  </r>
  <r>
    <x v="29"/>
    <x v="7"/>
    <s v="13"/>
  </r>
  <r>
    <x v="29"/>
    <x v="8"/>
    <n v="0.3679"/>
  </r>
  <r>
    <x v="29"/>
    <x v="11"/>
    <m/>
  </r>
  <r>
    <x v="29"/>
    <x v="26"/>
    <m/>
  </r>
  <r>
    <x v="29"/>
    <x v="12"/>
    <m/>
  </r>
  <r>
    <x v="29"/>
    <x v="18"/>
    <m/>
  </r>
  <r>
    <x v="29"/>
    <x v="13"/>
    <m/>
  </r>
  <r>
    <x v="29"/>
    <x v="10"/>
    <m/>
  </r>
  <r>
    <x v="29"/>
    <x v="14"/>
    <n v="13"/>
  </r>
  <r>
    <x v="29"/>
    <x v="7"/>
    <n v="13"/>
  </r>
  <r>
    <x v="15"/>
    <x v="0"/>
    <s v="Portsmouth"/>
  </r>
  <r>
    <x v="15"/>
    <x v="1"/>
    <m/>
  </r>
  <r>
    <x v="15"/>
    <x v="2"/>
    <s v="m"/>
  </r>
  <r>
    <x v="15"/>
    <x v="7"/>
    <s v="B"/>
  </r>
  <r>
    <x v="15"/>
    <x v="4"/>
    <n v="18"/>
  </r>
  <r>
    <x v="15"/>
    <x v="5"/>
    <s v="B35"/>
  </r>
  <r>
    <x v="15"/>
    <x v="6"/>
    <s v="0-8-8"/>
  </r>
  <r>
    <x v="15"/>
    <x v="7"/>
    <s v="8.5"/>
  </r>
  <r>
    <x v="15"/>
    <x v="8"/>
    <n v="0.24054999999999999"/>
  </r>
  <r>
    <x v="15"/>
    <x v="11"/>
    <m/>
  </r>
  <r>
    <x v="15"/>
    <x v="26"/>
    <m/>
  </r>
  <r>
    <x v="15"/>
    <x v="12"/>
    <m/>
  </r>
  <r>
    <x v="15"/>
    <x v="18"/>
    <m/>
  </r>
  <r>
    <x v="15"/>
    <x v="13"/>
    <n v="1"/>
  </r>
  <r>
    <x v="15"/>
    <x v="10"/>
    <m/>
  </r>
  <r>
    <x v="15"/>
    <x v="14"/>
    <n v="6"/>
  </r>
  <r>
    <x v="15"/>
    <x v="7"/>
    <n v="7"/>
  </r>
  <r>
    <x v="50"/>
    <x v="0"/>
    <s v="Portsmouth"/>
  </r>
  <r>
    <x v="50"/>
    <x v="1"/>
    <s v="Hampshire"/>
  </r>
  <r>
    <x v="50"/>
    <x v="2"/>
    <s v="m"/>
  </r>
  <r>
    <x v="50"/>
    <x v="7"/>
    <s v="D"/>
  </r>
  <r>
    <x v="50"/>
    <x v="4"/>
    <n v="18"/>
  </r>
  <r>
    <x v="50"/>
    <x v="5"/>
    <s v="D78"/>
  </r>
  <r>
    <x v="50"/>
    <x v="6"/>
    <s v="0-4-8"/>
  </r>
  <r>
    <x v="50"/>
    <x v="7"/>
    <s v="4.5"/>
  </r>
  <r>
    <x v="50"/>
    <x v="8"/>
    <n v="0.12734999999999999"/>
  </r>
  <r>
    <x v="50"/>
    <x v="11"/>
    <m/>
  </r>
  <r>
    <x v="50"/>
    <x v="26"/>
    <m/>
  </r>
  <r>
    <x v="50"/>
    <x v="12"/>
    <n v="1"/>
  </r>
  <r>
    <x v="50"/>
    <x v="18"/>
    <m/>
  </r>
  <r>
    <x v="50"/>
    <x v="13"/>
    <m/>
  </r>
  <r>
    <x v="50"/>
    <x v="10"/>
    <m/>
  </r>
  <r>
    <x v="50"/>
    <x v="14"/>
    <n v="2"/>
  </r>
  <r>
    <x v="50"/>
    <x v="7"/>
    <n v="3"/>
  </r>
  <r>
    <x v="51"/>
    <x v="0"/>
    <m/>
  </r>
  <r>
    <x v="51"/>
    <x v="1"/>
    <m/>
  </r>
  <r>
    <x v="51"/>
    <x v="2"/>
    <s v="m"/>
  </r>
  <r>
    <x v="51"/>
    <x v="7"/>
    <s v="C"/>
  </r>
  <r>
    <x v="51"/>
    <x v="4"/>
    <n v="18"/>
  </r>
  <r>
    <x v="51"/>
    <x v="5"/>
    <s v="C68"/>
  </r>
  <r>
    <x v="51"/>
    <x v="6"/>
    <s v="0-4-0"/>
  </r>
  <r>
    <x v="51"/>
    <x v="7"/>
    <s v="4"/>
  </r>
  <r>
    <x v="51"/>
    <x v="8"/>
    <n v="0.1132"/>
  </r>
  <r>
    <x v="51"/>
    <x v="11"/>
    <m/>
  </r>
  <r>
    <x v="51"/>
    <x v="26"/>
    <m/>
  </r>
  <r>
    <x v="51"/>
    <x v="12"/>
    <m/>
  </r>
  <r>
    <x v="51"/>
    <x v="18"/>
    <m/>
  </r>
  <r>
    <x v="51"/>
    <x v="13"/>
    <m/>
  </r>
  <r>
    <x v="51"/>
    <x v="10"/>
    <m/>
  </r>
  <r>
    <x v="51"/>
    <x v="14"/>
    <n v="4"/>
  </r>
  <r>
    <x v="51"/>
    <x v="7"/>
    <n v="4"/>
  </r>
  <r>
    <x v="37"/>
    <x v="0"/>
    <s v="Portsmouth"/>
  </r>
  <r>
    <x v="37"/>
    <x v="1"/>
    <m/>
  </r>
  <r>
    <x v="37"/>
    <x v="2"/>
    <s v="m"/>
  </r>
  <r>
    <x v="37"/>
    <x v="7"/>
    <s v="A"/>
  </r>
  <r>
    <x v="37"/>
    <x v="4"/>
    <n v="19"/>
  </r>
  <r>
    <x v="37"/>
    <x v="5"/>
    <s v="A05"/>
  </r>
  <r>
    <x v="37"/>
    <x v="6"/>
    <s v="0-10-0"/>
  </r>
  <r>
    <x v="37"/>
    <x v="7"/>
    <s v="10"/>
  </r>
  <r>
    <x v="37"/>
    <x v="8"/>
    <n v="0.28299999999999997"/>
  </r>
  <r>
    <x v="37"/>
    <x v="11"/>
    <m/>
  </r>
  <r>
    <x v="37"/>
    <x v="26"/>
    <m/>
  </r>
  <r>
    <x v="37"/>
    <x v="12"/>
    <n v="1"/>
  </r>
  <r>
    <x v="37"/>
    <x v="18"/>
    <m/>
  </r>
  <r>
    <x v="37"/>
    <x v="13"/>
    <n v="2"/>
  </r>
  <r>
    <x v="37"/>
    <x v="10"/>
    <m/>
  </r>
  <r>
    <x v="37"/>
    <x v="14"/>
    <n v="2"/>
  </r>
  <r>
    <x v="37"/>
    <x v="7"/>
    <n v="5"/>
  </r>
  <r>
    <x v="45"/>
    <x v="0"/>
    <s v="Southampton"/>
  </r>
  <r>
    <x v="45"/>
    <x v="1"/>
    <m/>
  </r>
  <r>
    <x v="45"/>
    <x v="2"/>
    <s v="m"/>
  </r>
  <r>
    <x v="45"/>
    <x v="7"/>
    <s v="B"/>
  </r>
  <r>
    <x v="45"/>
    <x v="4"/>
    <n v="19"/>
  </r>
  <r>
    <x v="45"/>
    <x v="5"/>
    <s v="B28"/>
  </r>
  <r>
    <x v="45"/>
    <x v="6"/>
    <s v="0-6-12"/>
  </r>
  <r>
    <x v="45"/>
    <x v="7"/>
    <s v="6.75"/>
  </r>
  <r>
    <x v="45"/>
    <x v="8"/>
    <n v="0.191025"/>
  </r>
  <r>
    <x v="45"/>
    <x v="11"/>
    <m/>
  </r>
  <r>
    <x v="45"/>
    <x v="26"/>
    <m/>
  </r>
  <r>
    <x v="45"/>
    <x v="12"/>
    <n v="1"/>
  </r>
  <r>
    <x v="45"/>
    <x v="18"/>
    <m/>
  </r>
  <r>
    <x v="45"/>
    <x v="13"/>
    <n v="1"/>
  </r>
  <r>
    <x v="45"/>
    <x v="10"/>
    <m/>
  </r>
  <r>
    <x v="45"/>
    <x v="14"/>
    <n v="1"/>
  </r>
  <r>
    <x v="45"/>
    <x v="7"/>
    <n v="3"/>
  </r>
  <r>
    <x v="106"/>
    <x v="0"/>
    <m/>
  </r>
  <r>
    <x v="106"/>
    <x v="1"/>
    <m/>
  </r>
  <r>
    <x v="106"/>
    <x v="2"/>
    <s v="m"/>
  </r>
  <r>
    <x v="106"/>
    <x v="7"/>
    <s v="C"/>
  </r>
  <r>
    <x v="106"/>
    <x v="4"/>
    <n v="19"/>
  </r>
  <r>
    <x v="106"/>
    <x v="5"/>
    <s v="C56"/>
  </r>
  <r>
    <x v="106"/>
    <x v="6"/>
    <s v="0-3-0"/>
  </r>
  <r>
    <x v="106"/>
    <x v="7"/>
    <s v="3"/>
  </r>
  <r>
    <x v="106"/>
    <x v="8"/>
    <n v="8.4900000000000003E-2"/>
  </r>
  <r>
    <x v="106"/>
    <x v="11"/>
    <m/>
  </r>
  <r>
    <x v="106"/>
    <x v="26"/>
    <m/>
  </r>
  <r>
    <x v="106"/>
    <x v="12"/>
    <m/>
  </r>
  <r>
    <x v="106"/>
    <x v="18"/>
    <m/>
  </r>
  <r>
    <x v="106"/>
    <x v="13"/>
    <m/>
  </r>
  <r>
    <x v="106"/>
    <x v="10"/>
    <m/>
  </r>
  <r>
    <x v="106"/>
    <x v="14"/>
    <n v="3"/>
  </r>
  <r>
    <x v="106"/>
    <x v="7"/>
    <n v="3"/>
  </r>
  <r>
    <x v="71"/>
    <x v="0"/>
    <s v="Portsmouth"/>
  </r>
  <r>
    <x v="71"/>
    <x v="1"/>
    <s v="Hampshire"/>
  </r>
  <r>
    <x v="71"/>
    <x v="2"/>
    <s v="m"/>
  </r>
  <r>
    <x v="71"/>
    <x v="7"/>
    <s v="C"/>
  </r>
  <r>
    <x v="71"/>
    <x v="4"/>
    <n v="19"/>
  </r>
  <r>
    <x v="71"/>
    <x v="5"/>
    <s v="C62"/>
  </r>
  <r>
    <x v="71"/>
    <x v="6"/>
    <s v="0-3-0"/>
  </r>
  <r>
    <x v="71"/>
    <x v="7"/>
    <n v="3"/>
  </r>
  <r>
    <x v="71"/>
    <x v="8"/>
    <n v="8.4900000000000003E-2"/>
  </r>
  <r>
    <x v="71"/>
    <x v="11"/>
    <m/>
  </r>
  <r>
    <x v="71"/>
    <x v="26"/>
    <m/>
  </r>
  <r>
    <x v="71"/>
    <x v="12"/>
    <m/>
  </r>
  <r>
    <x v="71"/>
    <x v="18"/>
    <m/>
  </r>
  <r>
    <x v="71"/>
    <x v="13"/>
    <m/>
  </r>
  <r>
    <x v="71"/>
    <x v="10"/>
    <m/>
  </r>
  <r>
    <x v="71"/>
    <x v="14"/>
    <n v="3"/>
  </r>
  <r>
    <x v="71"/>
    <x v="7"/>
    <n v="3"/>
  </r>
  <r>
    <x v="54"/>
    <x v="0"/>
    <s v="Southampton"/>
  </r>
  <r>
    <x v="54"/>
    <x v="1"/>
    <m/>
  </r>
  <r>
    <x v="54"/>
    <x v="2"/>
    <s v="m"/>
  </r>
  <r>
    <x v="54"/>
    <x v="7"/>
    <s v="D"/>
  </r>
  <r>
    <x v="54"/>
    <x v="4"/>
    <n v="19"/>
  </r>
  <r>
    <x v="54"/>
    <x v="5"/>
    <s v="D92"/>
  </r>
  <r>
    <x v="54"/>
    <x v="6"/>
    <s v="0-3-0"/>
  </r>
  <r>
    <x v="54"/>
    <x v="7"/>
    <s v="3"/>
  </r>
  <r>
    <x v="54"/>
    <x v="8"/>
    <n v="8.4900000000000003E-2"/>
  </r>
  <r>
    <x v="54"/>
    <x v="11"/>
    <m/>
  </r>
  <r>
    <x v="54"/>
    <x v="26"/>
    <m/>
  </r>
  <r>
    <x v="54"/>
    <x v="12"/>
    <m/>
  </r>
  <r>
    <x v="54"/>
    <x v="18"/>
    <m/>
  </r>
  <r>
    <x v="54"/>
    <x v="13"/>
    <n v="1"/>
  </r>
  <r>
    <x v="54"/>
    <x v="10"/>
    <m/>
  </r>
  <r>
    <x v="54"/>
    <x v="14"/>
    <n v="0"/>
  </r>
  <r>
    <x v="54"/>
    <x v="7"/>
    <n v="1"/>
  </r>
  <r>
    <x v="25"/>
    <x v="0"/>
    <s v="Portsmouth"/>
  </r>
  <r>
    <x v="25"/>
    <x v="1"/>
    <m/>
  </r>
  <r>
    <x v="25"/>
    <x v="2"/>
    <s v="m"/>
  </r>
  <r>
    <x v="25"/>
    <x v="7"/>
    <s v="D"/>
  </r>
  <r>
    <x v="25"/>
    <x v="4"/>
    <n v="19"/>
  </r>
  <r>
    <x v="25"/>
    <x v="5"/>
    <s v="D94"/>
  </r>
  <r>
    <x v="25"/>
    <x v="6"/>
    <s v="0-3-0"/>
  </r>
  <r>
    <x v="25"/>
    <x v="7"/>
    <s v="3"/>
  </r>
  <r>
    <x v="25"/>
    <x v="8"/>
    <n v="8.4900000000000003E-2"/>
  </r>
  <r>
    <x v="25"/>
    <x v="11"/>
    <m/>
  </r>
  <r>
    <x v="25"/>
    <x v="26"/>
    <m/>
  </r>
  <r>
    <x v="25"/>
    <x v="12"/>
    <n v="1"/>
  </r>
  <r>
    <x v="25"/>
    <x v="18"/>
    <m/>
  </r>
  <r>
    <x v="25"/>
    <x v="13"/>
    <m/>
  </r>
  <r>
    <x v="25"/>
    <x v="10"/>
    <m/>
  </r>
  <r>
    <x v="25"/>
    <x v="14"/>
    <n v="0"/>
  </r>
  <r>
    <x v="25"/>
    <x v="7"/>
    <n v="1"/>
  </r>
  <r>
    <x v="80"/>
    <x v="0"/>
    <m/>
  </r>
  <r>
    <x v="80"/>
    <x v="1"/>
    <m/>
  </r>
  <r>
    <x v="80"/>
    <x v="2"/>
    <s v="m"/>
  </r>
  <r>
    <x v="80"/>
    <x v="7"/>
    <s v="A"/>
  </r>
  <r>
    <x v="80"/>
    <x v="4"/>
    <n v="20"/>
  </r>
  <r>
    <x v="80"/>
    <x v="5"/>
    <s v="A22"/>
  </r>
  <r>
    <x v="80"/>
    <x v="6"/>
    <s v="0-7-8"/>
  </r>
  <r>
    <x v="80"/>
    <x v="7"/>
    <s v="7.5"/>
  </r>
  <r>
    <x v="80"/>
    <x v="8"/>
    <n v="0.21224999999999999"/>
  </r>
  <r>
    <x v="80"/>
    <x v="11"/>
    <m/>
  </r>
  <r>
    <x v="80"/>
    <x v="26"/>
    <m/>
  </r>
  <r>
    <x v="80"/>
    <x v="12"/>
    <n v="1"/>
  </r>
  <r>
    <x v="80"/>
    <x v="18"/>
    <m/>
  </r>
  <r>
    <x v="80"/>
    <x v="13"/>
    <m/>
  </r>
  <r>
    <x v="80"/>
    <x v="10"/>
    <n v="1"/>
  </r>
  <r>
    <x v="80"/>
    <x v="14"/>
    <n v="0"/>
  </r>
  <r>
    <x v="80"/>
    <x v="7"/>
    <n v="2"/>
  </r>
  <r>
    <x v="123"/>
    <x v="0"/>
    <m/>
  </r>
  <r>
    <x v="123"/>
    <x v="1"/>
    <m/>
  </r>
  <r>
    <x v="123"/>
    <x v="2"/>
    <s v="NM"/>
  </r>
  <r>
    <x v="123"/>
    <x v="7"/>
    <s v="B"/>
  </r>
  <r>
    <x v="123"/>
    <x v="4"/>
    <n v="20"/>
  </r>
  <r>
    <x v="123"/>
    <x v="5"/>
    <s v="B48"/>
  </r>
  <r>
    <x v="123"/>
    <x v="6"/>
    <s v="0-6-0"/>
  </r>
  <r>
    <x v="123"/>
    <x v="7"/>
    <s v="6"/>
  </r>
  <r>
    <x v="123"/>
    <x v="8"/>
    <n v="0.16980000000000001"/>
  </r>
  <r>
    <x v="123"/>
    <x v="11"/>
    <m/>
  </r>
  <r>
    <x v="123"/>
    <x v="26"/>
    <m/>
  </r>
  <r>
    <x v="123"/>
    <x v="12"/>
    <m/>
  </r>
  <r>
    <x v="123"/>
    <x v="18"/>
    <m/>
  </r>
  <r>
    <x v="123"/>
    <x v="13"/>
    <m/>
  </r>
  <r>
    <x v="123"/>
    <x v="10"/>
    <m/>
  </r>
  <r>
    <x v="123"/>
    <x v="14"/>
    <n v="6"/>
  </r>
  <r>
    <x v="123"/>
    <x v="7"/>
    <n v="6"/>
  </r>
  <r>
    <x v="127"/>
    <x v="0"/>
    <m/>
  </r>
  <r>
    <x v="127"/>
    <x v="1"/>
    <m/>
  </r>
  <r>
    <x v="127"/>
    <x v="2"/>
    <s v="m"/>
  </r>
  <r>
    <x v="127"/>
    <x v="7"/>
    <s v="A"/>
  </r>
  <r>
    <x v="127"/>
    <x v="4"/>
    <n v="21"/>
  </r>
  <r>
    <x v="127"/>
    <x v="5"/>
    <s v="A24"/>
  </r>
  <r>
    <x v="127"/>
    <x v="6"/>
    <s v="0-6-0"/>
  </r>
  <r>
    <x v="127"/>
    <x v="7"/>
    <s v="6"/>
  </r>
  <r>
    <x v="127"/>
    <x v="8"/>
    <n v="0.16980000000000001"/>
  </r>
  <r>
    <x v="127"/>
    <x v="11"/>
    <m/>
  </r>
  <r>
    <x v="127"/>
    <x v="26"/>
    <m/>
  </r>
  <r>
    <x v="127"/>
    <x v="12"/>
    <n v="1"/>
  </r>
  <r>
    <x v="127"/>
    <x v="18"/>
    <m/>
  </r>
  <r>
    <x v="127"/>
    <x v="13"/>
    <m/>
  </r>
  <r>
    <x v="127"/>
    <x v="10"/>
    <m/>
  </r>
  <r>
    <x v="127"/>
    <x v="14"/>
    <n v="2"/>
  </r>
  <r>
    <x v="127"/>
    <x v="7"/>
    <n v="3"/>
  </r>
  <r>
    <x v="31"/>
    <x v="0"/>
    <s v="Portsmouth"/>
  </r>
  <r>
    <x v="31"/>
    <x v="1"/>
    <m/>
  </r>
  <r>
    <x v="31"/>
    <x v="2"/>
    <s v="m"/>
  </r>
  <r>
    <x v="31"/>
    <x v="7"/>
    <s v="B"/>
  </r>
  <r>
    <x v="31"/>
    <x v="4"/>
    <n v="21"/>
  </r>
  <r>
    <x v="31"/>
    <x v="5"/>
    <s v="B38"/>
  </r>
  <r>
    <x v="31"/>
    <x v="6"/>
    <s v="0-3-8"/>
  </r>
  <r>
    <x v="31"/>
    <x v="7"/>
    <s v="3.5"/>
  </r>
  <r>
    <x v="31"/>
    <x v="8"/>
    <n v="9.9049999999999999E-2"/>
  </r>
  <r>
    <x v="31"/>
    <x v="11"/>
    <m/>
  </r>
  <r>
    <x v="31"/>
    <x v="26"/>
    <m/>
  </r>
  <r>
    <x v="31"/>
    <x v="12"/>
    <m/>
  </r>
  <r>
    <x v="31"/>
    <x v="18"/>
    <m/>
  </r>
  <r>
    <x v="31"/>
    <x v="13"/>
    <n v="1"/>
  </r>
  <r>
    <x v="31"/>
    <x v="10"/>
    <m/>
  </r>
  <r>
    <x v="31"/>
    <x v="14"/>
    <n v="1"/>
  </r>
  <r>
    <x v="31"/>
    <x v="7"/>
    <n v="2"/>
  </r>
  <r>
    <x v="125"/>
    <x v="0"/>
    <m/>
  </r>
  <r>
    <x v="125"/>
    <x v="1"/>
    <m/>
  </r>
  <r>
    <x v="125"/>
    <x v="2"/>
    <s v="m"/>
  </r>
  <r>
    <x v="125"/>
    <x v="7"/>
    <s v="D"/>
  </r>
  <r>
    <x v="125"/>
    <x v="4"/>
    <n v="21"/>
  </r>
  <r>
    <x v="125"/>
    <x v="5"/>
    <s v="D72"/>
  </r>
  <r>
    <x v="125"/>
    <x v="6"/>
    <s v="0-2-0"/>
  </r>
  <r>
    <x v="125"/>
    <x v="7"/>
    <s v="2"/>
  </r>
  <r>
    <x v="125"/>
    <x v="8"/>
    <n v="5.6599999999999998E-2"/>
  </r>
  <r>
    <x v="125"/>
    <x v="11"/>
    <m/>
  </r>
  <r>
    <x v="125"/>
    <x v="26"/>
    <m/>
  </r>
  <r>
    <x v="125"/>
    <x v="12"/>
    <m/>
  </r>
  <r>
    <x v="125"/>
    <x v="18"/>
    <m/>
  </r>
  <r>
    <x v="125"/>
    <x v="13"/>
    <m/>
  </r>
  <r>
    <x v="125"/>
    <x v="10"/>
    <m/>
  </r>
  <r>
    <x v="125"/>
    <x v="14"/>
    <n v="2"/>
  </r>
  <r>
    <x v="125"/>
    <x v="7"/>
    <n v="2"/>
  </r>
  <r>
    <x v="76"/>
    <x v="0"/>
    <m/>
  </r>
  <r>
    <x v="76"/>
    <x v="1"/>
    <m/>
  </r>
  <r>
    <x v="76"/>
    <x v="2"/>
    <s v="m"/>
  </r>
  <r>
    <x v="76"/>
    <x v="7"/>
    <s v="B"/>
  </r>
  <r>
    <x v="76"/>
    <x v="4"/>
    <n v="26"/>
  </r>
  <r>
    <x v="76"/>
    <x v="5"/>
    <s v="B31"/>
  </r>
  <r>
    <x v="76"/>
    <x v="6"/>
    <s v="0"/>
  </r>
  <r>
    <x v="76"/>
    <x v="7"/>
    <s v="0"/>
  </r>
  <r>
    <x v="76"/>
    <x v="8"/>
    <n v="0"/>
  </r>
  <r>
    <x v="76"/>
    <x v="11"/>
    <m/>
  </r>
  <r>
    <x v="76"/>
    <x v="26"/>
    <m/>
  </r>
  <r>
    <x v="76"/>
    <x v="12"/>
    <m/>
  </r>
  <r>
    <x v="76"/>
    <x v="18"/>
    <m/>
  </r>
  <r>
    <x v="76"/>
    <x v="13"/>
    <m/>
  </r>
  <r>
    <x v="76"/>
    <x v="10"/>
    <m/>
  </r>
  <r>
    <x v="76"/>
    <x v="14"/>
    <n v="0"/>
  </r>
  <r>
    <x v="76"/>
    <x v="7"/>
    <n v="0"/>
  </r>
  <r>
    <x v="36"/>
    <x v="0"/>
    <s v="Portsmouth"/>
  </r>
  <r>
    <x v="36"/>
    <x v="1"/>
    <m/>
  </r>
  <r>
    <x v="36"/>
    <x v="2"/>
    <s v="m"/>
  </r>
  <r>
    <x v="36"/>
    <x v="7"/>
    <s v="C"/>
  </r>
  <r>
    <x v="36"/>
    <x v="4"/>
    <n v="26"/>
  </r>
  <r>
    <x v="36"/>
    <x v="5"/>
    <s v="C57"/>
  </r>
  <r>
    <x v="36"/>
    <x v="6"/>
    <s v="0"/>
  </r>
  <r>
    <x v="36"/>
    <x v="7"/>
    <s v="0"/>
  </r>
  <r>
    <x v="36"/>
    <x v="8"/>
    <n v="0"/>
  </r>
  <r>
    <x v="36"/>
    <x v="11"/>
    <m/>
  </r>
  <r>
    <x v="36"/>
    <x v="26"/>
    <m/>
  </r>
  <r>
    <x v="36"/>
    <x v="12"/>
    <m/>
  </r>
  <r>
    <x v="36"/>
    <x v="18"/>
    <m/>
  </r>
  <r>
    <x v="36"/>
    <x v="13"/>
    <m/>
  </r>
  <r>
    <x v="36"/>
    <x v="10"/>
    <m/>
  </r>
  <r>
    <x v="36"/>
    <x v="14"/>
    <n v="0"/>
  </r>
  <r>
    <x v="36"/>
    <x v="7"/>
    <n v="0"/>
  </r>
  <r>
    <x v="53"/>
    <x v="0"/>
    <s v="Portsmouth"/>
  </r>
  <r>
    <x v="53"/>
    <x v="1"/>
    <m/>
  </r>
  <r>
    <x v="53"/>
    <x v="2"/>
    <s v="m"/>
  </r>
  <r>
    <x v="53"/>
    <x v="7"/>
    <s v="D"/>
  </r>
  <r>
    <x v="53"/>
    <x v="4"/>
    <n v="26"/>
  </r>
  <r>
    <x v="53"/>
    <x v="5"/>
    <s v="D73"/>
  </r>
  <r>
    <x v="53"/>
    <x v="6"/>
    <s v="0"/>
  </r>
  <r>
    <x v="53"/>
    <x v="7"/>
    <s v="0"/>
  </r>
  <r>
    <x v="53"/>
    <x v="8"/>
    <n v="0"/>
  </r>
  <r>
    <x v="53"/>
    <x v="11"/>
    <m/>
  </r>
  <r>
    <x v="53"/>
    <x v="26"/>
    <m/>
  </r>
  <r>
    <x v="53"/>
    <x v="12"/>
    <m/>
  </r>
  <r>
    <x v="53"/>
    <x v="18"/>
    <m/>
  </r>
  <r>
    <x v="53"/>
    <x v="13"/>
    <m/>
  </r>
  <r>
    <x v="53"/>
    <x v="10"/>
    <m/>
  </r>
  <r>
    <x v="53"/>
    <x v="14"/>
    <n v="0"/>
  </r>
  <r>
    <x v="53"/>
    <x v="7"/>
    <n v="0"/>
  </r>
  <r>
    <x v="116"/>
    <x v="0"/>
    <s v="Bournemouth"/>
  </r>
  <r>
    <x v="116"/>
    <x v="1"/>
    <m/>
  </r>
  <r>
    <x v="116"/>
    <x v="2"/>
    <s v="m"/>
  </r>
  <r>
    <x v="116"/>
    <x v="7"/>
    <s v="D"/>
  </r>
  <r>
    <x v="116"/>
    <x v="4"/>
    <n v="26"/>
  </r>
  <r>
    <x v="116"/>
    <x v="5"/>
    <s v="D95"/>
  </r>
  <r>
    <x v="116"/>
    <x v="6"/>
    <s v="0"/>
  </r>
  <r>
    <x v="116"/>
    <x v="7"/>
    <s v="0"/>
  </r>
  <r>
    <x v="116"/>
    <x v="8"/>
    <n v="0"/>
  </r>
  <r>
    <x v="116"/>
    <x v="11"/>
    <m/>
  </r>
  <r>
    <x v="116"/>
    <x v="26"/>
    <m/>
  </r>
  <r>
    <x v="116"/>
    <x v="12"/>
    <m/>
  </r>
  <r>
    <x v="116"/>
    <x v="18"/>
    <m/>
  </r>
  <r>
    <x v="116"/>
    <x v="13"/>
    <m/>
  </r>
  <r>
    <x v="116"/>
    <x v="10"/>
    <m/>
  </r>
  <r>
    <x v="116"/>
    <x v="14"/>
    <n v="0"/>
  </r>
  <r>
    <x v="116"/>
    <x v="7"/>
    <n v="0"/>
  </r>
  <r>
    <x v="61"/>
    <x v="0"/>
    <s v="Portsmouth"/>
  </r>
  <r>
    <x v="61"/>
    <x v="1"/>
    <s v="Hampshire"/>
  </r>
  <r>
    <x v="61"/>
    <x v="2"/>
    <s v="m"/>
  </r>
  <r>
    <x v="61"/>
    <x v="7"/>
    <s v="B"/>
  </r>
  <r>
    <x v="61"/>
    <x v="4"/>
    <n v="1"/>
  </r>
  <r>
    <x v="61"/>
    <x v="5"/>
    <s v="B36"/>
  </r>
  <r>
    <x v="61"/>
    <x v="6"/>
    <s v="19-6-0"/>
  </r>
  <r>
    <x v="61"/>
    <x v="7"/>
    <n v="310"/>
  </r>
  <r>
    <x v="61"/>
    <x v="8"/>
    <n v="8.7729999999999997"/>
  </r>
  <r>
    <x v="61"/>
    <x v="18"/>
    <n v="2"/>
  </r>
  <r>
    <x v="61"/>
    <x v="33"/>
    <m/>
  </r>
  <r>
    <x v="61"/>
    <x v="17"/>
    <m/>
  </r>
  <r>
    <x v="61"/>
    <x v="11"/>
    <n v="1"/>
  </r>
  <r>
    <x v="61"/>
    <x v="22"/>
    <m/>
  </r>
  <r>
    <x v="61"/>
    <x v="32"/>
    <m/>
  </r>
  <r>
    <x v="61"/>
    <x v="23"/>
    <m/>
  </r>
  <r>
    <x v="61"/>
    <x v="24"/>
    <m/>
  </r>
  <r>
    <x v="61"/>
    <x v="29"/>
    <m/>
  </r>
  <r>
    <x v="61"/>
    <x v="25"/>
    <m/>
  </r>
  <r>
    <x v="61"/>
    <x v="13"/>
    <m/>
  </r>
  <r>
    <x v="61"/>
    <x v="34"/>
    <m/>
  </r>
  <r>
    <x v="61"/>
    <x v="10"/>
    <m/>
  </r>
  <r>
    <x v="61"/>
    <x v="7"/>
    <n v="6"/>
  </r>
  <r>
    <x v="61"/>
    <x v="7"/>
    <n v="9"/>
  </r>
  <r>
    <x v="47"/>
    <x v="0"/>
    <s v="Portsmouth"/>
  </r>
  <r>
    <x v="47"/>
    <x v="1"/>
    <m/>
  </r>
  <r>
    <x v="47"/>
    <x v="2"/>
    <s v="m"/>
  </r>
  <r>
    <x v="47"/>
    <x v="7"/>
    <s v="A"/>
  </r>
  <r>
    <x v="47"/>
    <x v="4"/>
    <n v="1"/>
  </r>
  <r>
    <x v="47"/>
    <x v="5"/>
    <s v="A17"/>
  </r>
  <r>
    <x v="47"/>
    <x v="6"/>
    <s v="16-11-0"/>
  </r>
  <r>
    <x v="47"/>
    <x v="7"/>
    <s v="267"/>
  </r>
  <r>
    <x v="47"/>
    <x v="8"/>
    <n v="7.5560999999999998"/>
  </r>
  <r>
    <x v="47"/>
    <x v="18"/>
    <n v="1"/>
  </r>
  <r>
    <x v="47"/>
    <x v="33"/>
    <n v="1"/>
  </r>
  <r>
    <x v="47"/>
    <x v="17"/>
    <m/>
  </r>
  <r>
    <x v="47"/>
    <x v="11"/>
    <m/>
  </r>
  <r>
    <x v="47"/>
    <x v="22"/>
    <n v="1"/>
  </r>
  <r>
    <x v="47"/>
    <x v="32"/>
    <m/>
  </r>
  <r>
    <x v="47"/>
    <x v="23"/>
    <m/>
  </r>
  <r>
    <x v="47"/>
    <x v="24"/>
    <m/>
  </r>
  <r>
    <x v="47"/>
    <x v="29"/>
    <m/>
  </r>
  <r>
    <x v="47"/>
    <x v="25"/>
    <m/>
  </r>
  <r>
    <x v="47"/>
    <x v="13"/>
    <m/>
  </r>
  <r>
    <x v="47"/>
    <x v="34"/>
    <m/>
  </r>
  <r>
    <x v="47"/>
    <x v="10"/>
    <n v="1"/>
  </r>
  <r>
    <x v="47"/>
    <x v="7"/>
    <n v="2"/>
  </r>
  <r>
    <x v="47"/>
    <x v="7"/>
    <n v="6"/>
  </r>
  <r>
    <x v="106"/>
    <x v="0"/>
    <m/>
  </r>
  <r>
    <x v="106"/>
    <x v="1"/>
    <m/>
  </r>
  <r>
    <x v="106"/>
    <x v="2"/>
    <s v="m"/>
  </r>
  <r>
    <x v="106"/>
    <x v="7"/>
    <s v="D"/>
  </r>
  <r>
    <x v="106"/>
    <x v="4"/>
    <n v="1"/>
  </r>
  <r>
    <x v="106"/>
    <x v="5"/>
    <s v="D83"/>
  </r>
  <r>
    <x v="106"/>
    <x v="6"/>
    <s v="12-12-8"/>
  </r>
  <r>
    <x v="106"/>
    <x v="7"/>
    <s v="204.5"/>
  </r>
  <r>
    <x v="106"/>
    <x v="8"/>
    <n v="5.78735"/>
  </r>
  <r>
    <x v="106"/>
    <x v="18"/>
    <n v="1"/>
  </r>
  <r>
    <x v="106"/>
    <x v="33"/>
    <m/>
  </r>
  <r>
    <x v="106"/>
    <x v="17"/>
    <m/>
  </r>
  <r>
    <x v="106"/>
    <x v="11"/>
    <m/>
  </r>
  <r>
    <x v="106"/>
    <x v="22"/>
    <m/>
  </r>
  <r>
    <x v="106"/>
    <x v="32"/>
    <m/>
  </r>
  <r>
    <x v="106"/>
    <x v="23"/>
    <m/>
  </r>
  <r>
    <x v="106"/>
    <x v="24"/>
    <m/>
  </r>
  <r>
    <x v="106"/>
    <x v="29"/>
    <m/>
  </r>
  <r>
    <x v="106"/>
    <x v="25"/>
    <n v="1"/>
  </r>
  <r>
    <x v="106"/>
    <x v="13"/>
    <n v="1"/>
  </r>
  <r>
    <x v="106"/>
    <x v="34"/>
    <m/>
  </r>
  <r>
    <x v="106"/>
    <x v="10"/>
    <n v="1"/>
  </r>
  <r>
    <x v="106"/>
    <x v="7"/>
    <n v="1"/>
  </r>
  <r>
    <x v="106"/>
    <x v="7"/>
    <n v="5"/>
  </r>
  <r>
    <x v="65"/>
    <x v="0"/>
    <m/>
  </r>
  <r>
    <x v="65"/>
    <x v="1"/>
    <m/>
  </r>
  <r>
    <x v="65"/>
    <x v="2"/>
    <s v="NM"/>
  </r>
  <r>
    <x v="65"/>
    <x v="7"/>
    <s v="C"/>
  </r>
  <r>
    <x v="65"/>
    <x v="4"/>
    <n v="1"/>
  </r>
  <r>
    <x v="65"/>
    <x v="5"/>
    <s v="C66"/>
  </r>
  <r>
    <x v="65"/>
    <x v="6"/>
    <s v="11-1-0"/>
  </r>
  <r>
    <x v="65"/>
    <x v="7"/>
    <s v="177"/>
  </r>
  <r>
    <x v="65"/>
    <x v="8"/>
    <n v="5.0091000000000001"/>
  </r>
  <r>
    <x v="65"/>
    <x v="18"/>
    <n v="1"/>
  </r>
  <r>
    <x v="65"/>
    <x v="33"/>
    <m/>
  </r>
  <r>
    <x v="65"/>
    <x v="17"/>
    <m/>
  </r>
  <r>
    <x v="65"/>
    <x v="11"/>
    <m/>
  </r>
  <r>
    <x v="65"/>
    <x v="22"/>
    <m/>
  </r>
  <r>
    <x v="65"/>
    <x v="32"/>
    <m/>
  </r>
  <r>
    <x v="65"/>
    <x v="23"/>
    <m/>
  </r>
  <r>
    <x v="65"/>
    <x v="24"/>
    <m/>
  </r>
  <r>
    <x v="65"/>
    <x v="29"/>
    <m/>
  </r>
  <r>
    <x v="65"/>
    <x v="25"/>
    <m/>
  </r>
  <r>
    <x v="65"/>
    <x v="13"/>
    <m/>
  </r>
  <r>
    <x v="65"/>
    <x v="34"/>
    <m/>
  </r>
  <r>
    <x v="65"/>
    <x v="10"/>
    <n v="2"/>
  </r>
  <r>
    <x v="65"/>
    <x v="7"/>
    <n v="0"/>
  </r>
  <r>
    <x v="65"/>
    <x v="7"/>
    <n v="3"/>
  </r>
  <r>
    <x v="29"/>
    <x v="0"/>
    <s v="Southampton"/>
  </r>
  <r>
    <x v="29"/>
    <x v="1"/>
    <m/>
  </r>
  <r>
    <x v="29"/>
    <x v="2"/>
    <s v="m"/>
  </r>
  <r>
    <x v="29"/>
    <x v="7"/>
    <s v="B"/>
  </r>
  <r>
    <x v="29"/>
    <x v="4"/>
    <n v="2"/>
  </r>
  <r>
    <x v="29"/>
    <x v="5"/>
    <s v="B25"/>
  </r>
  <r>
    <x v="29"/>
    <x v="6"/>
    <s v="17-14-0"/>
  </r>
  <r>
    <x v="29"/>
    <x v="7"/>
    <s v="286"/>
  </r>
  <r>
    <x v="29"/>
    <x v="8"/>
    <n v="8.0937999999999999"/>
  </r>
  <r>
    <x v="29"/>
    <x v="18"/>
    <n v="2"/>
  </r>
  <r>
    <x v="29"/>
    <x v="33"/>
    <m/>
  </r>
  <r>
    <x v="29"/>
    <x v="17"/>
    <m/>
  </r>
  <r>
    <x v="29"/>
    <x v="11"/>
    <m/>
  </r>
  <r>
    <x v="29"/>
    <x v="22"/>
    <m/>
  </r>
  <r>
    <x v="29"/>
    <x v="32"/>
    <m/>
  </r>
  <r>
    <x v="29"/>
    <x v="23"/>
    <m/>
  </r>
  <r>
    <x v="29"/>
    <x v="24"/>
    <m/>
  </r>
  <r>
    <x v="29"/>
    <x v="29"/>
    <m/>
  </r>
  <r>
    <x v="29"/>
    <x v="25"/>
    <m/>
  </r>
  <r>
    <x v="29"/>
    <x v="13"/>
    <m/>
  </r>
  <r>
    <x v="29"/>
    <x v="34"/>
    <m/>
  </r>
  <r>
    <x v="29"/>
    <x v="10"/>
    <n v="1"/>
  </r>
  <r>
    <x v="29"/>
    <x v="7"/>
    <n v="3"/>
  </r>
  <r>
    <x v="29"/>
    <x v="7"/>
    <n v="6"/>
  </r>
  <r>
    <x v="35"/>
    <x v="0"/>
    <s v="Worthing"/>
  </r>
  <r>
    <x v="35"/>
    <x v="1"/>
    <m/>
  </r>
  <r>
    <x v="35"/>
    <x v="2"/>
    <s v="m"/>
  </r>
  <r>
    <x v="35"/>
    <x v="7"/>
    <s v="A"/>
  </r>
  <r>
    <x v="35"/>
    <x v="4"/>
    <n v="2"/>
  </r>
  <r>
    <x v="35"/>
    <x v="5"/>
    <s v="A06"/>
  </r>
  <r>
    <x v="35"/>
    <x v="6"/>
    <s v="11-12--0"/>
  </r>
  <r>
    <x v="35"/>
    <x v="7"/>
    <s v="188"/>
  </r>
  <r>
    <x v="35"/>
    <x v="8"/>
    <n v="5.3203999999999994"/>
  </r>
  <r>
    <x v="35"/>
    <x v="18"/>
    <n v="1"/>
  </r>
  <r>
    <x v="35"/>
    <x v="33"/>
    <m/>
  </r>
  <r>
    <x v="35"/>
    <x v="17"/>
    <m/>
  </r>
  <r>
    <x v="35"/>
    <x v="11"/>
    <m/>
  </r>
  <r>
    <x v="35"/>
    <x v="22"/>
    <m/>
  </r>
  <r>
    <x v="35"/>
    <x v="32"/>
    <m/>
  </r>
  <r>
    <x v="35"/>
    <x v="23"/>
    <m/>
  </r>
  <r>
    <x v="35"/>
    <x v="24"/>
    <m/>
  </r>
  <r>
    <x v="35"/>
    <x v="29"/>
    <m/>
  </r>
  <r>
    <x v="35"/>
    <x v="25"/>
    <m/>
  </r>
  <r>
    <x v="35"/>
    <x v="13"/>
    <m/>
  </r>
  <r>
    <x v="35"/>
    <x v="34"/>
    <m/>
  </r>
  <r>
    <x v="35"/>
    <x v="10"/>
    <m/>
  </r>
  <r>
    <x v="35"/>
    <x v="7"/>
    <n v="13"/>
  </r>
  <r>
    <x v="35"/>
    <x v="7"/>
    <n v="14"/>
  </r>
  <r>
    <x v="7"/>
    <x v="0"/>
    <s v="Southampton"/>
  </r>
  <r>
    <x v="7"/>
    <x v="1"/>
    <m/>
  </r>
  <r>
    <x v="7"/>
    <x v="2"/>
    <s v="m"/>
  </r>
  <r>
    <x v="7"/>
    <x v="7"/>
    <s v="D"/>
  </r>
  <r>
    <x v="7"/>
    <x v="4"/>
    <n v="2"/>
  </r>
  <r>
    <x v="7"/>
    <x v="5"/>
    <s v="D86"/>
  </r>
  <r>
    <x v="7"/>
    <x v="6"/>
    <s v="11-2-0"/>
  </r>
  <r>
    <x v="7"/>
    <x v="7"/>
    <s v="178"/>
  </r>
  <r>
    <x v="7"/>
    <x v="8"/>
    <n v="5.0373999999999999"/>
  </r>
  <r>
    <x v="7"/>
    <x v="18"/>
    <n v="1"/>
  </r>
  <r>
    <x v="7"/>
    <x v="33"/>
    <m/>
  </r>
  <r>
    <x v="7"/>
    <x v="17"/>
    <m/>
  </r>
  <r>
    <x v="7"/>
    <x v="11"/>
    <m/>
  </r>
  <r>
    <x v="7"/>
    <x v="22"/>
    <m/>
  </r>
  <r>
    <x v="7"/>
    <x v="32"/>
    <m/>
  </r>
  <r>
    <x v="7"/>
    <x v="23"/>
    <m/>
  </r>
  <r>
    <x v="7"/>
    <x v="24"/>
    <m/>
  </r>
  <r>
    <x v="7"/>
    <x v="29"/>
    <m/>
  </r>
  <r>
    <x v="7"/>
    <x v="25"/>
    <m/>
  </r>
  <r>
    <x v="7"/>
    <x v="13"/>
    <n v="2"/>
  </r>
  <r>
    <x v="7"/>
    <x v="34"/>
    <m/>
  </r>
  <r>
    <x v="7"/>
    <x v="10"/>
    <m/>
  </r>
  <r>
    <x v="7"/>
    <x v="7"/>
    <n v="9"/>
  </r>
  <r>
    <x v="7"/>
    <x v="7"/>
    <n v="12"/>
  </r>
  <r>
    <x v="130"/>
    <x v="0"/>
    <s v="Cardiff"/>
  </r>
  <r>
    <x v="130"/>
    <x v="1"/>
    <m/>
  </r>
  <r>
    <x v="130"/>
    <x v="2"/>
    <s v="NM"/>
  </r>
  <r>
    <x v="130"/>
    <x v="7"/>
    <s v="C"/>
  </r>
  <r>
    <x v="130"/>
    <x v="4"/>
    <n v="2"/>
  </r>
  <r>
    <x v="130"/>
    <x v="5"/>
    <s v="C70"/>
  </r>
  <r>
    <x v="130"/>
    <x v="6"/>
    <s v="10-10-0"/>
  </r>
  <r>
    <x v="130"/>
    <x v="7"/>
    <s v="170"/>
  </r>
  <r>
    <x v="130"/>
    <x v="8"/>
    <n v="4.8109999999999999"/>
  </r>
  <r>
    <x v="130"/>
    <x v="18"/>
    <n v="1"/>
  </r>
  <r>
    <x v="130"/>
    <x v="33"/>
    <m/>
  </r>
  <r>
    <x v="130"/>
    <x v="17"/>
    <m/>
  </r>
  <r>
    <x v="130"/>
    <x v="11"/>
    <m/>
  </r>
  <r>
    <x v="130"/>
    <x v="22"/>
    <m/>
  </r>
  <r>
    <x v="130"/>
    <x v="32"/>
    <m/>
  </r>
  <r>
    <x v="130"/>
    <x v="23"/>
    <m/>
  </r>
  <r>
    <x v="130"/>
    <x v="24"/>
    <m/>
  </r>
  <r>
    <x v="130"/>
    <x v="29"/>
    <m/>
  </r>
  <r>
    <x v="130"/>
    <x v="25"/>
    <m/>
  </r>
  <r>
    <x v="130"/>
    <x v="13"/>
    <m/>
  </r>
  <r>
    <x v="130"/>
    <x v="34"/>
    <m/>
  </r>
  <r>
    <x v="130"/>
    <x v="10"/>
    <m/>
  </r>
  <r>
    <x v="130"/>
    <x v="7"/>
    <n v="2"/>
  </r>
  <r>
    <x v="130"/>
    <x v="7"/>
    <n v="3"/>
  </r>
  <r>
    <x v="15"/>
    <x v="0"/>
    <s v="Portsmouth"/>
  </r>
  <r>
    <x v="15"/>
    <x v="1"/>
    <m/>
  </r>
  <r>
    <x v="15"/>
    <x v="2"/>
    <s v="m"/>
  </r>
  <r>
    <x v="15"/>
    <x v="7"/>
    <s v="D"/>
  </r>
  <r>
    <x v="15"/>
    <x v="4"/>
    <n v="3"/>
  </r>
  <r>
    <x v="15"/>
    <x v="5"/>
    <s v="D84"/>
  </r>
  <r>
    <x v="15"/>
    <x v="6"/>
    <s v="11-1-0"/>
  </r>
  <r>
    <x v="15"/>
    <x v="7"/>
    <s v="177"/>
  </r>
  <r>
    <x v="15"/>
    <x v="8"/>
    <n v="5.0091000000000001"/>
  </r>
  <r>
    <x v="15"/>
    <x v="18"/>
    <n v="1"/>
  </r>
  <r>
    <x v="15"/>
    <x v="33"/>
    <m/>
  </r>
  <r>
    <x v="15"/>
    <x v="17"/>
    <m/>
  </r>
  <r>
    <x v="15"/>
    <x v="11"/>
    <m/>
  </r>
  <r>
    <x v="15"/>
    <x v="22"/>
    <m/>
  </r>
  <r>
    <x v="15"/>
    <x v="32"/>
    <m/>
  </r>
  <r>
    <x v="15"/>
    <x v="23"/>
    <m/>
  </r>
  <r>
    <x v="15"/>
    <x v="24"/>
    <m/>
  </r>
  <r>
    <x v="15"/>
    <x v="29"/>
    <m/>
  </r>
  <r>
    <x v="15"/>
    <x v="25"/>
    <m/>
  </r>
  <r>
    <x v="15"/>
    <x v="13"/>
    <m/>
  </r>
  <r>
    <x v="15"/>
    <x v="34"/>
    <m/>
  </r>
  <r>
    <x v="15"/>
    <x v="10"/>
    <m/>
  </r>
  <r>
    <x v="15"/>
    <x v="7"/>
    <n v="2"/>
  </r>
  <r>
    <x v="15"/>
    <x v="7"/>
    <n v="3"/>
  </r>
  <r>
    <x v="58"/>
    <x v="0"/>
    <s v="Portsmouth"/>
  </r>
  <r>
    <x v="58"/>
    <x v="1"/>
    <m/>
  </r>
  <r>
    <x v="58"/>
    <x v="2"/>
    <s v="m"/>
  </r>
  <r>
    <x v="58"/>
    <x v="7"/>
    <s v="B"/>
  </r>
  <r>
    <x v="58"/>
    <x v="4"/>
    <n v="3"/>
  </r>
  <r>
    <x v="58"/>
    <x v="5"/>
    <s v="B46"/>
  </r>
  <r>
    <x v="58"/>
    <x v="6"/>
    <s v="10-6-0"/>
  </r>
  <r>
    <x v="58"/>
    <x v="7"/>
    <n v="166"/>
  </r>
  <r>
    <x v="58"/>
    <x v="8"/>
    <n v="4.6978"/>
  </r>
  <r>
    <x v="58"/>
    <x v="18"/>
    <n v="1"/>
  </r>
  <r>
    <x v="58"/>
    <x v="33"/>
    <m/>
  </r>
  <r>
    <x v="58"/>
    <x v="17"/>
    <m/>
  </r>
  <r>
    <x v="58"/>
    <x v="11"/>
    <m/>
  </r>
  <r>
    <x v="58"/>
    <x v="22"/>
    <m/>
  </r>
  <r>
    <x v="58"/>
    <x v="32"/>
    <m/>
  </r>
  <r>
    <x v="58"/>
    <x v="23"/>
    <m/>
  </r>
  <r>
    <x v="58"/>
    <x v="24"/>
    <m/>
  </r>
  <r>
    <x v="58"/>
    <x v="29"/>
    <m/>
  </r>
  <r>
    <x v="58"/>
    <x v="25"/>
    <m/>
  </r>
  <r>
    <x v="58"/>
    <x v="13"/>
    <m/>
  </r>
  <r>
    <x v="58"/>
    <x v="34"/>
    <m/>
  </r>
  <r>
    <x v="58"/>
    <x v="10"/>
    <m/>
  </r>
  <r>
    <x v="58"/>
    <x v="7"/>
    <n v="5"/>
  </r>
  <r>
    <x v="58"/>
    <x v="7"/>
    <n v="6"/>
  </r>
  <r>
    <x v="8"/>
    <x v="0"/>
    <s v="Portsmouth"/>
  </r>
  <r>
    <x v="8"/>
    <x v="1"/>
    <m/>
  </r>
  <r>
    <x v="8"/>
    <x v="2"/>
    <s v="m"/>
  </r>
  <r>
    <x v="8"/>
    <x v="7"/>
    <s v="C"/>
  </r>
  <r>
    <x v="8"/>
    <x v="4"/>
    <n v="3"/>
  </r>
  <r>
    <x v="8"/>
    <x v="5"/>
    <s v="C51"/>
  </r>
  <r>
    <x v="8"/>
    <x v="6"/>
    <s v="10-3-0"/>
  </r>
  <r>
    <x v="8"/>
    <x v="7"/>
    <s v="161"/>
  </r>
  <r>
    <x v="8"/>
    <x v="8"/>
    <n v="4.5563000000000002"/>
  </r>
  <r>
    <x v="8"/>
    <x v="18"/>
    <n v="1"/>
  </r>
  <r>
    <x v="8"/>
    <x v="33"/>
    <m/>
  </r>
  <r>
    <x v="8"/>
    <x v="17"/>
    <m/>
  </r>
  <r>
    <x v="8"/>
    <x v="11"/>
    <m/>
  </r>
  <r>
    <x v="8"/>
    <x v="22"/>
    <m/>
  </r>
  <r>
    <x v="8"/>
    <x v="32"/>
    <m/>
  </r>
  <r>
    <x v="8"/>
    <x v="23"/>
    <m/>
  </r>
  <r>
    <x v="8"/>
    <x v="24"/>
    <m/>
  </r>
  <r>
    <x v="8"/>
    <x v="29"/>
    <m/>
  </r>
  <r>
    <x v="8"/>
    <x v="25"/>
    <m/>
  </r>
  <r>
    <x v="8"/>
    <x v="13"/>
    <m/>
  </r>
  <r>
    <x v="8"/>
    <x v="34"/>
    <m/>
  </r>
  <r>
    <x v="8"/>
    <x v="10"/>
    <m/>
  </r>
  <r>
    <x v="8"/>
    <x v="7"/>
    <n v="2"/>
  </r>
  <r>
    <x v="8"/>
    <x v="7"/>
    <n v="3"/>
  </r>
  <r>
    <x v="85"/>
    <x v="0"/>
    <s v="Southampton"/>
  </r>
  <r>
    <x v="85"/>
    <x v="1"/>
    <m/>
  </r>
  <r>
    <x v="85"/>
    <x v="2"/>
    <s v="m"/>
  </r>
  <r>
    <x v="85"/>
    <x v="7"/>
    <s v="A"/>
  </r>
  <r>
    <x v="85"/>
    <x v="4"/>
    <n v="3"/>
  </r>
  <r>
    <x v="85"/>
    <x v="5"/>
    <s v="A19"/>
  </r>
  <r>
    <x v="85"/>
    <x v="6"/>
    <s v="8-5-0"/>
  </r>
  <r>
    <x v="85"/>
    <x v="7"/>
    <s v="133"/>
  </r>
  <r>
    <x v="85"/>
    <x v="8"/>
    <n v="3.7639"/>
  </r>
  <r>
    <x v="85"/>
    <x v="18"/>
    <n v="1"/>
  </r>
  <r>
    <x v="85"/>
    <x v="33"/>
    <m/>
  </r>
  <r>
    <x v="85"/>
    <x v="17"/>
    <m/>
  </r>
  <r>
    <x v="85"/>
    <x v="11"/>
    <m/>
  </r>
  <r>
    <x v="85"/>
    <x v="22"/>
    <m/>
  </r>
  <r>
    <x v="85"/>
    <x v="32"/>
    <m/>
  </r>
  <r>
    <x v="85"/>
    <x v="23"/>
    <m/>
  </r>
  <r>
    <x v="85"/>
    <x v="24"/>
    <m/>
  </r>
  <r>
    <x v="85"/>
    <x v="29"/>
    <m/>
  </r>
  <r>
    <x v="85"/>
    <x v="25"/>
    <m/>
  </r>
  <r>
    <x v="85"/>
    <x v="13"/>
    <m/>
  </r>
  <r>
    <x v="85"/>
    <x v="34"/>
    <m/>
  </r>
  <r>
    <x v="85"/>
    <x v="10"/>
    <m/>
  </r>
  <r>
    <x v="85"/>
    <x v="7"/>
    <n v="3"/>
  </r>
  <r>
    <x v="85"/>
    <x v="7"/>
    <n v="4"/>
  </r>
  <r>
    <x v="45"/>
    <x v="0"/>
    <s v="Southampton"/>
  </r>
  <r>
    <x v="45"/>
    <x v="1"/>
    <m/>
  </r>
  <r>
    <x v="45"/>
    <x v="2"/>
    <s v="m"/>
  </r>
  <r>
    <x v="45"/>
    <x v="7"/>
    <s v="D"/>
  </r>
  <r>
    <x v="45"/>
    <x v="4"/>
    <n v="4"/>
  </r>
  <r>
    <x v="45"/>
    <x v="5"/>
    <s v="D74"/>
  </r>
  <r>
    <x v="45"/>
    <x v="6"/>
    <s v="9-14-0"/>
  </r>
  <r>
    <x v="45"/>
    <x v="7"/>
    <s v="158"/>
  </r>
  <r>
    <x v="45"/>
    <x v="8"/>
    <n v="4.4714"/>
  </r>
  <r>
    <x v="45"/>
    <x v="18"/>
    <n v="1"/>
  </r>
  <r>
    <x v="45"/>
    <x v="33"/>
    <m/>
  </r>
  <r>
    <x v="45"/>
    <x v="17"/>
    <m/>
  </r>
  <r>
    <x v="45"/>
    <x v="11"/>
    <m/>
  </r>
  <r>
    <x v="45"/>
    <x v="22"/>
    <m/>
  </r>
  <r>
    <x v="45"/>
    <x v="32"/>
    <m/>
  </r>
  <r>
    <x v="45"/>
    <x v="23"/>
    <m/>
  </r>
  <r>
    <x v="45"/>
    <x v="24"/>
    <m/>
  </r>
  <r>
    <x v="45"/>
    <x v="29"/>
    <m/>
  </r>
  <r>
    <x v="45"/>
    <x v="25"/>
    <m/>
  </r>
  <r>
    <x v="45"/>
    <x v="13"/>
    <m/>
  </r>
  <r>
    <x v="45"/>
    <x v="34"/>
    <m/>
  </r>
  <r>
    <x v="45"/>
    <x v="10"/>
    <m/>
  </r>
  <r>
    <x v="45"/>
    <x v="7"/>
    <n v="6"/>
  </r>
  <r>
    <x v="45"/>
    <x v="7"/>
    <n v="7"/>
  </r>
  <r>
    <x v="19"/>
    <x v="0"/>
    <s v="IOW"/>
  </r>
  <r>
    <x v="19"/>
    <x v="1"/>
    <m/>
  </r>
  <r>
    <x v="19"/>
    <x v="2"/>
    <s v="m"/>
  </r>
  <r>
    <x v="19"/>
    <x v="7"/>
    <s v="C"/>
  </r>
  <r>
    <x v="19"/>
    <x v="4"/>
    <n v="4"/>
  </r>
  <r>
    <x v="19"/>
    <x v="5"/>
    <s v="C64"/>
  </r>
  <r>
    <x v="19"/>
    <x v="6"/>
    <s v="9-10-0"/>
  </r>
  <r>
    <x v="19"/>
    <x v="7"/>
    <s v="154"/>
  </r>
  <r>
    <x v="19"/>
    <x v="8"/>
    <n v="4.3582000000000001"/>
  </r>
  <r>
    <x v="19"/>
    <x v="18"/>
    <n v="1"/>
  </r>
  <r>
    <x v="19"/>
    <x v="33"/>
    <m/>
  </r>
  <r>
    <x v="19"/>
    <x v="17"/>
    <m/>
  </r>
  <r>
    <x v="19"/>
    <x v="11"/>
    <m/>
  </r>
  <r>
    <x v="19"/>
    <x v="22"/>
    <m/>
  </r>
  <r>
    <x v="19"/>
    <x v="32"/>
    <m/>
  </r>
  <r>
    <x v="19"/>
    <x v="23"/>
    <m/>
  </r>
  <r>
    <x v="19"/>
    <x v="24"/>
    <m/>
  </r>
  <r>
    <x v="19"/>
    <x v="29"/>
    <m/>
  </r>
  <r>
    <x v="19"/>
    <x v="25"/>
    <m/>
  </r>
  <r>
    <x v="19"/>
    <x v="13"/>
    <m/>
  </r>
  <r>
    <x v="19"/>
    <x v="34"/>
    <m/>
  </r>
  <r>
    <x v="19"/>
    <x v="10"/>
    <m/>
  </r>
  <r>
    <x v="19"/>
    <x v="7"/>
    <n v="8"/>
  </r>
  <r>
    <x v="19"/>
    <x v="7"/>
    <n v="9"/>
  </r>
  <r>
    <x v="86"/>
    <x v="0"/>
    <s v="Bournemouth"/>
  </r>
  <r>
    <x v="86"/>
    <x v="1"/>
    <m/>
  </r>
  <r>
    <x v="86"/>
    <x v="2"/>
    <s v="m"/>
  </r>
  <r>
    <x v="86"/>
    <x v="7"/>
    <s v="B"/>
  </r>
  <r>
    <x v="86"/>
    <x v="4"/>
    <n v="4"/>
  </r>
  <r>
    <x v="86"/>
    <x v="5"/>
    <s v="B47"/>
  </r>
  <r>
    <x v="86"/>
    <x v="6"/>
    <s v="9-4-0"/>
  </r>
  <r>
    <x v="86"/>
    <x v="7"/>
    <s v="148"/>
  </r>
  <r>
    <x v="86"/>
    <x v="8"/>
    <n v="4.1883999999999997"/>
  </r>
  <r>
    <x v="86"/>
    <x v="18"/>
    <n v="1"/>
  </r>
  <r>
    <x v="86"/>
    <x v="33"/>
    <m/>
  </r>
  <r>
    <x v="86"/>
    <x v="17"/>
    <m/>
  </r>
  <r>
    <x v="86"/>
    <x v="11"/>
    <m/>
  </r>
  <r>
    <x v="86"/>
    <x v="22"/>
    <m/>
  </r>
  <r>
    <x v="86"/>
    <x v="32"/>
    <m/>
  </r>
  <r>
    <x v="86"/>
    <x v="23"/>
    <m/>
  </r>
  <r>
    <x v="86"/>
    <x v="24"/>
    <m/>
  </r>
  <r>
    <x v="86"/>
    <x v="29"/>
    <m/>
  </r>
  <r>
    <x v="86"/>
    <x v="25"/>
    <m/>
  </r>
  <r>
    <x v="86"/>
    <x v="13"/>
    <m/>
  </r>
  <r>
    <x v="86"/>
    <x v="34"/>
    <m/>
  </r>
  <r>
    <x v="86"/>
    <x v="10"/>
    <m/>
  </r>
  <r>
    <x v="86"/>
    <x v="7"/>
    <n v="2"/>
  </r>
  <r>
    <x v="86"/>
    <x v="7"/>
    <n v="3"/>
  </r>
  <r>
    <x v="11"/>
    <x v="0"/>
    <s v="Southampton"/>
  </r>
  <r>
    <x v="11"/>
    <x v="1"/>
    <s v="Hampshire"/>
  </r>
  <r>
    <x v="11"/>
    <x v="2"/>
    <s v="m"/>
  </r>
  <r>
    <x v="11"/>
    <x v="7"/>
    <s v="A"/>
  </r>
  <r>
    <x v="11"/>
    <x v="4"/>
    <n v="4"/>
  </r>
  <r>
    <x v="11"/>
    <x v="5"/>
    <s v="A04"/>
  </r>
  <r>
    <x v="11"/>
    <x v="6"/>
    <s v="1-1-0"/>
  </r>
  <r>
    <x v="11"/>
    <x v="7"/>
    <s v="17"/>
  </r>
  <r>
    <x v="11"/>
    <x v="8"/>
    <n v="0.48109999999999997"/>
  </r>
  <r>
    <x v="11"/>
    <x v="18"/>
    <m/>
  </r>
  <r>
    <x v="11"/>
    <x v="33"/>
    <m/>
  </r>
  <r>
    <x v="11"/>
    <x v="17"/>
    <m/>
  </r>
  <r>
    <x v="11"/>
    <x v="11"/>
    <m/>
  </r>
  <r>
    <x v="11"/>
    <x v="22"/>
    <m/>
  </r>
  <r>
    <x v="11"/>
    <x v="32"/>
    <m/>
  </r>
  <r>
    <x v="11"/>
    <x v="23"/>
    <m/>
  </r>
  <r>
    <x v="11"/>
    <x v="24"/>
    <m/>
  </r>
  <r>
    <x v="11"/>
    <x v="29"/>
    <m/>
  </r>
  <r>
    <x v="11"/>
    <x v="25"/>
    <m/>
  </r>
  <r>
    <x v="11"/>
    <x v="13"/>
    <m/>
  </r>
  <r>
    <x v="11"/>
    <x v="34"/>
    <m/>
  </r>
  <r>
    <x v="11"/>
    <x v="10"/>
    <n v="2"/>
  </r>
  <r>
    <x v="11"/>
    <x v="7"/>
    <n v="7"/>
  </r>
  <r>
    <x v="11"/>
    <x v="7"/>
    <n v="9"/>
  </r>
  <r>
    <x v="51"/>
    <x v="0"/>
    <m/>
  </r>
  <r>
    <x v="51"/>
    <x v="1"/>
    <m/>
  </r>
  <r>
    <x v="51"/>
    <x v="2"/>
    <s v="m"/>
  </r>
  <r>
    <x v="51"/>
    <x v="7"/>
    <s v="C"/>
  </r>
  <r>
    <x v="51"/>
    <x v="4"/>
    <n v="5"/>
  </r>
  <r>
    <x v="51"/>
    <x v="5"/>
    <s v="C67"/>
  </r>
  <r>
    <x v="51"/>
    <x v="6"/>
    <s v="5-0-0"/>
  </r>
  <r>
    <x v="51"/>
    <x v="7"/>
    <s v="80"/>
  </r>
  <r>
    <x v="51"/>
    <x v="8"/>
    <n v="2.2639999999999998"/>
  </r>
  <r>
    <x v="51"/>
    <x v="18"/>
    <m/>
  </r>
  <r>
    <x v="51"/>
    <x v="33"/>
    <m/>
  </r>
  <r>
    <x v="51"/>
    <x v="17"/>
    <n v="1"/>
  </r>
  <r>
    <x v="51"/>
    <x v="11"/>
    <m/>
  </r>
  <r>
    <x v="51"/>
    <x v="22"/>
    <m/>
  </r>
  <r>
    <x v="51"/>
    <x v="32"/>
    <m/>
  </r>
  <r>
    <x v="51"/>
    <x v="23"/>
    <m/>
  </r>
  <r>
    <x v="51"/>
    <x v="24"/>
    <m/>
  </r>
  <r>
    <x v="51"/>
    <x v="29"/>
    <m/>
  </r>
  <r>
    <x v="51"/>
    <x v="25"/>
    <m/>
  </r>
  <r>
    <x v="51"/>
    <x v="13"/>
    <m/>
  </r>
  <r>
    <x v="51"/>
    <x v="34"/>
    <m/>
  </r>
  <r>
    <x v="51"/>
    <x v="10"/>
    <m/>
  </r>
  <r>
    <x v="51"/>
    <x v="7"/>
    <n v="2"/>
  </r>
  <r>
    <x v="51"/>
    <x v="7"/>
    <n v="3"/>
  </r>
  <r>
    <x v="26"/>
    <x v="0"/>
    <s v="Sway"/>
  </r>
  <r>
    <x v="26"/>
    <x v="1"/>
    <m/>
  </r>
  <r>
    <x v="26"/>
    <x v="2"/>
    <s v="m"/>
  </r>
  <r>
    <x v="26"/>
    <x v="7"/>
    <s v="D"/>
  </r>
  <r>
    <x v="26"/>
    <x v="4"/>
    <n v="5"/>
  </r>
  <r>
    <x v="26"/>
    <x v="5"/>
    <s v="D96"/>
  </r>
  <r>
    <x v="26"/>
    <x v="6"/>
    <s v="2-11-12"/>
  </r>
  <r>
    <x v="26"/>
    <x v="7"/>
    <s v="43.75"/>
  </r>
  <r>
    <x v="26"/>
    <x v="8"/>
    <n v="1.2381249999999999"/>
  </r>
  <r>
    <x v="26"/>
    <x v="18"/>
    <m/>
  </r>
  <r>
    <x v="26"/>
    <x v="33"/>
    <m/>
  </r>
  <r>
    <x v="26"/>
    <x v="17"/>
    <m/>
  </r>
  <r>
    <x v="26"/>
    <x v="11"/>
    <m/>
  </r>
  <r>
    <x v="26"/>
    <x v="22"/>
    <m/>
  </r>
  <r>
    <x v="26"/>
    <x v="32"/>
    <m/>
  </r>
  <r>
    <x v="26"/>
    <x v="23"/>
    <m/>
  </r>
  <r>
    <x v="26"/>
    <x v="24"/>
    <m/>
  </r>
  <r>
    <x v="26"/>
    <x v="29"/>
    <n v="1"/>
  </r>
  <r>
    <x v="26"/>
    <x v="25"/>
    <m/>
  </r>
  <r>
    <x v="26"/>
    <x v="13"/>
    <n v="6"/>
  </r>
  <r>
    <x v="26"/>
    <x v="34"/>
    <m/>
  </r>
  <r>
    <x v="26"/>
    <x v="10"/>
    <m/>
  </r>
  <r>
    <x v="26"/>
    <x v="7"/>
    <n v="6"/>
  </r>
  <r>
    <x v="26"/>
    <x v="7"/>
    <n v="13"/>
  </r>
  <r>
    <x v="4"/>
    <x v="0"/>
    <s v="Portsmouth"/>
  </r>
  <r>
    <x v="4"/>
    <x v="1"/>
    <m/>
  </r>
  <r>
    <x v="4"/>
    <x v="2"/>
    <s v="m"/>
  </r>
  <r>
    <x v="4"/>
    <x v="7"/>
    <s v="B"/>
  </r>
  <r>
    <x v="4"/>
    <x v="4"/>
    <n v="5"/>
  </r>
  <r>
    <x v="4"/>
    <x v="5"/>
    <s v="B40"/>
  </r>
  <r>
    <x v="4"/>
    <x v="6"/>
    <s v="1-4-0"/>
  </r>
  <r>
    <x v="4"/>
    <x v="7"/>
    <s v="20"/>
  </r>
  <r>
    <x v="4"/>
    <x v="8"/>
    <n v="0.56599999999999995"/>
  </r>
  <r>
    <x v="4"/>
    <x v="18"/>
    <m/>
  </r>
  <r>
    <x v="4"/>
    <x v="33"/>
    <m/>
  </r>
  <r>
    <x v="4"/>
    <x v="17"/>
    <m/>
  </r>
  <r>
    <x v="4"/>
    <x v="11"/>
    <m/>
  </r>
  <r>
    <x v="4"/>
    <x v="22"/>
    <n v="1"/>
  </r>
  <r>
    <x v="4"/>
    <x v="32"/>
    <m/>
  </r>
  <r>
    <x v="4"/>
    <x v="23"/>
    <m/>
  </r>
  <r>
    <x v="4"/>
    <x v="24"/>
    <m/>
  </r>
  <r>
    <x v="4"/>
    <x v="29"/>
    <m/>
  </r>
  <r>
    <x v="4"/>
    <x v="25"/>
    <m/>
  </r>
  <r>
    <x v="4"/>
    <x v="13"/>
    <m/>
  </r>
  <r>
    <x v="4"/>
    <x v="34"/>
    <m/>
  </r>
  <r>
    <x v="4"/>
    <x v="10"/>
    <m/>
  </r>
  <r>
    <x v="4"/>
    <x v="7"/>
    <n v="0"/>
  </r>
  <r>
    <x v="4"/>
    <x v="7"/>
    <n v="1"/>
  </r>
  <r>
    <x v="96"/>
    <x v="0"/>
    <s v="Havant"/>
  </r>
  <r>
    <x v="96"/>
    <x v="1"/>
    <m/>
  </r>
  <r>
    <x v="96"/>
    <x v="2"/>
    <s v="m"/>
  </r>
  <r>
    <x v="96"/>
    <x v="7"/>
    <s v="A"/>
  </r>
  <r>
    <x v="96"/>
    <x v="4"/>
    <n v="5"/>
  </r>
  <r>
    <x v="96"/>
    <x v="5"/>
    <s v="A16"/>
  </r>
  <r>
    <x v="96"/>
    <x v="6"/>
    <s v="1-0-0"/>
  </r>
  <r>
    <x v="96"/>
    <x v="7"/>
    <s v="16"/>
  </r>
  <r>
    <x v="96"/>
    <x v="8"/>
    <n v="0.45279999999999998"/>
  </r>
  <r>
    <x v="96"/>
    <x v="18"/>
    <m/>
  </r>
  <r>
    <x v="96"/>
    <x v="33"/>
    <m/>
  </r>
  <r>
    <x v="96"/>
    <x v="17"/>
    <m/>
  </r>
  <r>
    <x v="96"/>
    <x v="11"/>
    <m/>
  </r>
  <r>
    <x v="96"/>
    <x v="22"/>
    <m/>
  </r>
  <r>
    <x v="96"/>
    <x v="32"/>
    <m/>
  </r>
  <r>
    <x v="96"/>
    <x v="23"/>
    <m/>
  </r>
  <r>
    <x v="96"/>
    <x v="24"/>
    <m/>
  </r>
  <r>
    <x v="96"/>
    <x v="29"/>
    <m/>
  </r>
  <r>
    <x v="96"/>
    <x v="25"/>
    <m/>
  </r>
  <r>
    <x v="96"/>
    <x v="13"/>
    <m/>
  </r>
  <r>
    <x v="96"/>
    <x v="34"/>
    <m/>
  </r>
  <r>
    <x v="96"/>
    <x v="10"/>
    <n v="2"/>
  </r>
  <r>
    <x v="96"/>
    <x v="7"/>
    <n v="5"/>
  </r>
  <r>
    <x v="96"/>
    <x v="7"/>
    <n v="7"/>
  </r>
  <r>
    <x v="71"/>
    <x v="0"/>
    <s v="Portsmouth"/>
  </r>
  <r>
    <x v="71"/>
    <x v="1"/>
    <s v="Hampshire"/>
  </r>
  <r>
    <x v="71"/>
    <x v="2"/>
    <s v="m"/>
  </r>
  <r>
    <x v="71"/>
    <x v="7"/>
    <s v="C"/>
  </r>
  <r>
    <x v="71"/>
    <x v="4"/>
    <n v="6"/>
  </r>
  <r>
    <x v="71"/>
    <x v="5"/>
    <s v="C73"/>
  </r>
  <r>
    <x v="71"/>
    <x v="6"/>
    <s v="4-3-0"/>
  </r>
  <r>
    <x v="71"/>
    <x v="7"/>
    <s v="67"/>
  </r>
  <r>
    <x v="71"/>
    <x v="8"/>
    <n v="1.8960999999999999"/>
  </r>
  <r>
    <x v="71"/>
    <x v="18"/>
    <m/>
  </r>
  <r>
    <x v="71"/>
    <x v="33"/>
    <n v="1"/>
  </r>
  <r>
    <x v="71"/>
    <x v="17"/>
    <m/>
  </r>
  <r>
    <x v="71"/>
    <x v="11"/>
    <m/>
  </r>
  <r>
    <x v="71"/>
    <x v="22"/>
    <m/>
  </r>
  <r>
    <x v="71"/>
    <x v="32"/>
    <m/>
  </r>
  <r>
    <x v="71"/>
    <x v="23"/>
    <m/>
  </r>
  <r>
    <x v="71"/>
    <x v="24"/>
    <m/>
  </r>
  <r>
    <x v="71"/>
    <x v="29"/>
    <m/>
  </r>
  <r>
    <x v="71"/>
    <x v="25"/>
    <m/>
  </r>
  <r>
    <x v="71"/>
    <x v="13"/>
    <m/>
  </r>
  <r>
    <x v="71"/>
    <x v="34"/>
    <m/>
  </r>
  <r>
    <x v="71"/>
    <x v="10"/>
    <m/>
  </r>
  <r>
    <x v="71"/>
    <x v="7"/>
    <n v="5"/>
  </r>
  <r>
    <x v="71"/>
    <x v="7"/>
    <n v="6"/>
  </r>
  <r>
    <x v="24"/>
    <x v="0"/>
    <s v="Cardiff"/>
  </r>
  <r>
    <x v="24"/>
    <x v="1"/>
    <m/>
  </r>
  <r>
    <x v="24"/>
    <x v="2"/>
    <s v="NM"/>
  </r>
  <r>
    <x v="24"/>
    <x v="7"/>
    <s v="D"/>
  </r>
  <r>
    <x v="24"/>
    <x v="4"/>
    <n v="6"/>
  </r>
  <r>
    <x v="24"/>
    <x v="5"/>
    <s v="D95"/>
  </r>
  <r>
    <x v="24"/>
    <x v="6"/>
    <s v="1-13-0"/>
  </r>
  <r>
    <x v="24"/>
    <x v="7"/>
    <s v="29"/>
  </r>
  <r>
    <x v="24"/>
    <x v="8"/>
    <n v="0.82069999999999999"/>
  </r>
  <r>
    <x v="24"/>
    <x v="18"/>
    <m/>
  </r>
  <r>
    <x v="24"/>
    <x v="33"/>
    <m/>
  </r>
  <r>
    <x v="24"/>
    <x v="17"/>
    <m/>
  </r>
  <r>
    <x v="24"/>
    <x v="11"/>
    <m/>
  </r>
  <r>
    <x v="24"/>
    <x v="22"/>
    <m/>
  </r>
  <r>
    <x v="24"/>
    <x v="32"/>
    <m/>
  </r>
  <r>
    <x v="24"/>
    <x v="23"/>
    <m/>
  </r>
  <r>
    <x v="24"/>
    <x v="24"/>
    <m/>
  </r>
  <r>
    <x v="24"/>
    <x v="29"/>
    <n v="1"/>
  </r>
  <r>
    <x v="24"/>
    <x v="25"/>
    <m/>
  </r>
  <r>
    <x v="24"/>
    <x v="13"/>
    <n v="3"/>
  </r>
  <r>
    <x v="24"/>
    <x v="34"/>
    <m/>
  </r>
  <r>
    <x v="24"/>
    <x v="10"/>
    <m/>
  </r>
  <r>
    <x v="24"/>
    <x v="7"/>
    <n v="4"/>
  </r>
  <r>
    <x v="24"/>
    <x v="7"/>
    <n v="8"/>
  </r>
  <r>
    <x v="52"/>
    <x v="0"/>
    <s v="Portsmouth"/>
  </r>
  <r>
    <x v="52"/>
    <x v="1"/>
    <m/>
  </r>
  <r>
    <x v="52"/>
    <x v="2"/>
    <s v="m"/>
  </r>
  <r>
    <x v="52"/>
    <x v="7"/>
    <s v="A"/>
  </r>
  <r>
    <x v="52"/>
    <x v="4"/>
    <n v="6"/>
  </r>
  <r>
    <x v="52"/>
    <x v="5"/>
    <s v="A18"/>
  </r>
  <r>
    <x v="52"/>
    <x v="6"/>
    <s v="0-11-0"/>
  </r>
  <r>
    <x v="52"/>
    <x v="7"/>
    <s v="11"/>
  </r>
  <r>
    <x v="52"/>
    <x v="8"/>
    <n v="0.31129999999999997"/>
  </r>
  <r>
    <x v="52"/>
    <x v="18"/>
    <m/>
  </r>
  <r>
    <x v="52"/>
    <x v="33"/>
    <m/>
  </r>
  <r>
    <x v="52"/>
    <x v="17"/>
    <m/>
  </r>
  <r>
    <x v="52"/>
    <x v="11"/>
    <m/>
  </r>
  <r>
    <x v="52"/>
    <x v="22"/>
    <m/>
  </r>
  <r>
    <x v="52"/>
    <x v="32"/>
    <m/>
  </r>
  <r>
    <x v="52"/>
    <x v="23"/>
    <m/>
  </r>
  <r>
    <x v="52"/>
    <x v="24"/>
    <m/>
  </r>
  <r>
    <x v="52"/>
    <x v="29"/>
    <m/>
  </r>
  <r>
    <x v="52"/>
    <x v="25"/>
    <m/>
  </r>
  <r>
    <x v="52"/>
    <x v="13"/>
    <m/>
  </r>
  <r>
    <x v="52"/>
    <x v="34"/>
    <m/>
  </r>
  <r>
    <x v="52"/>
    <x v="10"/>
    <n v="1"/>
  </r>
  <r>
    <x v="52"/>
    <x v="7"/>
    <n v="4"/>
  </r>
  <r>
    <x v="52"/>
    <x v="7"/>
    <n v="5"/>
  </r>
  <r>
    <x v="38"/>
    <x v="0"/>
    <m/>
  </r>
  <r>
    <x v="38"/>
    <x v="1"/>
    <m/>
  </r>
  <r>
    <x v="38"/>
    <x v="2"/>
    <s v="m"/>
  </r>
  <r>
    <x v="38"/>
    <x v="7"/>
    <s v="B"/>
  </r>
  <r>
    <x v="38"/>
    <x v="4"/>
    <n v="6"/>
  </r>
  <r>
    <x v="38"/>
    <x v="5"/>
    <s v="B32"/>
  </r>
  <r>
    <x v="38"/>
    <x v="6"/>
    <s v="0-11-0"/>
  </r>
  <r>
    <x v="38"/>
    <x v="7"/>
    <s v="11"/>
  </r>
  <r>
    <x v="38"/>
    <x v="8"/>
    <n v="0.31129999999999997"/>
  </r>
  <r>
    <x v="38"/>
    <x v="18"/>
    <m/>
  </r>
  <r>
    <x v="38"/>
    <x v="33"/>
    <m/>
  </r>
  <r>
    <x v="38"/>
    <x v="17"/>
    <m/>
  </r>
  <r>
    <x v="38"/>
    <x v="11"/>
    <m/>
  </r>
  <r>
    <x v="38"/>
    <x v="22"/>
    <m/>
  </r>
  <r>
    <x v="38"/>
    <x v="32"/>
    <m/>
  </r>
  <r>
    <x v="38"/>
    <x v="23"/>
    <m/>
  </r>
  <r>
    <x v="38"/>
    <x v="24"/>
    <m/>
  </r>
  <r>
    <x v="38"/>
    <x v="29"/>
    <m/>
  </r>
  <r>
    <x v="38"/>
    <x v="25"/>
    <m/>
  </r>
  <r>
    <x v="38"/>
    <x v="13"/>
    <m/>
  </r>
  <r>
    <x v="38"/>
    <x v="34"/>
    <m/>
  </r>
  <r>
    <x v="38"/>
    <x v="10"/>
    <n v="1"/>
  </r>
  <r>
    <x v="38"/>
    <x v="7"/>
    <n v="2"/>
  </r>
  <r>
    <x v="38"/>
    <x v="7"/>
    <n v="3"/>
  </r>
  <r>
    <x v="17"/>
    <x v="0"/>
    <s v="Worthing"/>
  </r>
  <r>
    <x v="17"/>
    <x v="1"/>
    <m/>
  </r>
  <r>
    <x v="17"/>
    <x v="2"/>
    <s v="m"/>
  </r>
  <r>
    <x v="17"/>
    <x v="7"/>
    <s v="D"/>
  </r>
  <r>
    <x v="17"/>
    <x v="4"/>
    <n v="7"/>
  </r>
  <r>
    <x v="17"/>
    <x v="5"/>
    <s v="D93"/>
  </r>
  <r>
    <x v="17"/>
    <x v="6"/>
    <s v="1-11-0"/>
  </r>
  <r>
    <x v="17"/>
    <x v="7"/>
    <s v="27"/>
  </r>
  <r>
    <x v="17"/>
    <x v="8"/>
    <n v="0.7641"/>
  </r>
  <r>
    <x v="17"/>
    <x v="18"/>
    <m/>
  </r>
  <r>
    <x v="17"/>
    <x v="33"/>
    <m/>
  </r>
  <r>
    <x v="17"/>
    <x v="17"/>
    <m/>
  </r>
  <r>
    <x v="17"/>
    <x v="11"/>
    <m/>
  </r>
  <r>
    <x v="17"/>
    <x v="22"/>
    <n v="1"/>
  </r>
  <r>
    <x v="17"/>
    <x v="32"/>
    <m/>
  </r>
  <r>
    <x v="17"/>
    <x v="23"/>
    <m/>
  </r>
  <r>
    <x v="17"/>
    <x v="24"/>
    <m/>
  </r>
  <r>
    <x v="17"/>
    <x v="29"/>
    <m/>
  </r>
  <r>
    <x v="17"/>
    <x v="25"/>
    <m/>
  </r>
  <r>
    <x v="17"/>
    <x v="13"/>
    <n v="1"/>
  </r>
  <r>
    <x v="17"/>
    <x v="34"/>
    <m/>
  </r>
  <r>
    <x v="17"/>
    <x v="10"/>
    <m/>
  </r>
  <r>
    <x v="17"/>
    <x v="7"/>
    <n v="3"/>
  </r>
  <r>
    <x v="17"/>
    <x v="7"/>
    <n v="5"/>
  </r>
  <r>
    <x v="124"/>
    <x v="0"/>
    <m/>
  </r>
  <r>
    <x v="124"/>
    <x v="1"/>
    <m/>
  </r>
  <r>
    <x v="124"/>
    <x v="2"/>
    <s v="m"/>
  </r>
  <r>
    <x v="124"/>
    <x v="7"/>
    <s v="C"/>
  </r>
  <r>
    <x v="124"/>
    <x v="4"/>
    <n v="7"/>
  </r>
  <r>
    <x v="124"/>
    <x v="5"/>
    <s v="C69"/>
  </r>
  <r>
    <x v="124"/>
    <x v="6"/>
    <s v="1-1-0"/>
  </r>
  <r>
    <x v="124"/>
    <x v="7"/>
    <s v="17"/>
  </r>
  <r>
    <x v="124"/>
    <x v="8"/>
    <n v="0.48109999999999997"/>
  </r>
  <r>
    <x v="124"/>
    <x v="18"/>
    <m/>
  </r>
  <r>
    <x v="124"/>
    <x v="33"/>
    <m/>
  </r>
  <r>
    <x v="124"/>
    <x v="17"/>
    <m/>
  </r>
  <r>
    <x v="124"/>
    <x v="11"/>
    <n v="1"/>
  </r>
  <r>
    <x v="124"/>
    <x v="22"/>
    <m/>
  </r>
  <r>
    <x v="124"/>
    <x v="32"/>
    <m/>
  </r>
  <r>
    <x v="124"/>
    <x v="23"/>
    <m/>
  </r>
  <r>
    <x v="124"/>
    <x v="24"/>
    <m/>
  </r>
  <r>
    <x v="124"/>
    <x v="29"/>
    <m/>
  </r>
  <r>
    <x v="124"/>
    <x v="25"/>
    <m/>
  </r>
  <r>
    <x v="124"/>
    <x v="13"/>
    <m/>
  </r>
  <r>
    <x v="124"/>
    <x v="34"/>
    <m/>
  </r>
  <r>
    <x v="124"/>
    <x v="10"/>
    <m/>
  </r>
  <r>
    <x v="124"/>
    <x v="7"/>
    <n v="2"/>
  </r>
  <r>
    <x v="124"/>
    <x v="7"/>
    <n v="3"/>
  </r>
  <r>
    <x v="3"/>
    <x v="0"/>
    <s v="Southampton"/>
  </r>
  <r>
    <x v="3"/>
    <x v="1"/>
    <m/>
  </r>
  <r>
    <x v="3"/>
    <x v="2"/>
    <s v="m"/>
  </r>
  <r>
    <x v="3"/>
    <x v="7"/>
    <s v="A"/>
  </r>
  <r>
    <x v="3"/>
    <x v="4"/>
    <n v="7"/>
  </r>
  <r>
    <x v="3"/>
    <x v="5"/>
    <s v="A23"/>
  </r>
  <r>
    <x v="3"/>
    <x v="6"/>
    <s v="0-10-0"/>
  </r>
  <r>
    <x v="3"/>
    <x v="7"/>
    <s v="10"/>
  </r>
  <r>
    <x v="3"/>
    <x v="8"/>
    <n v="0.28299999999999997"/>
  </r>
  <r>
    <x v="3"/>
    <x v="18"/>
    <m/>
  </r>
  <r>
    <x v="3"/>
    <x v="33"/>
    <m/>
  </r>
  <r>
    <x v="3"/>
    <x v="17"/>
    <m/>
  </r>
  <r>
    <x v="3"/>
    <x v="11"/>
    <m/>
  </r>
  <r>
    <x v="3"/>
    <x v="22"/>
    <m/>
  </r>
  <r>
    <x v="3"/>
    <x v="32"/>
    <m/>
  </r>
  <r>
    <x v="3"/>
    <x v="23"/>
    <m/>
  </r>
  <r>
    <x v="3"/>
    <x v="24"/>
    <m/>
  </r>
  <r>
    <x v="3"/>
    <x v="29"/>
    <m/>
  </r>
  <r>
    <x v="3"/>
    <x v="25"/>
    <m/>
  </r>
  <r>
    <x v="3"/>
    <x v="13"/>
    <m/>
  </r>
  <r>
    <x v="3"/>
    <x v="34"/>
    <m/>
  </r>
  <r>
    <x v="3"/>
    <x v="10"/>
    <m/>
  </r>
  <r>
    <x v="3"/>
    <x v="7"/>
    <n v="10"/>
  </r>
  <r>
    <x v="3"/>
    <x v="7"/>
    <n v="10"/>
  </r>
  <r>
    <x v="39"/>
    <x v="0"/>
    <s v="Worthing"/>
  </r>
  <r>
    <x v="39"/>
    <x v="1"/>
    <m/>
  </r>
  <r>
    <x v="39"/>
    <x v="2"/>
    <s v="m"/>
  </r>
  <r>
    <x v="39"/>
    <x v="7"/>
    <s v="B"/>
  </r>
  <r>
    <x v="39"/>
    <x v="4"/>
    <n v="7"/>
  </r>
  <r>
    <x v="39"/>
    <x v="5"/>
    <s v="B33"/>
  </r>
  <r>
    <x v="39"/>
    <x v="6"/>
    <s v="0-9-0"/>
  </r>
  <r>
    <x v="39"/>
    <x v="7"/>
    <s v="9"/>
  </r>
  <r>
    <x v="39"/>
    <x v="8"/>
    <n v="0.25469999999999998"/>
  </r>
  <r>
    <x v="39"/>
    <x v="18"/>
    <m/>
  </r>
  <r>
    <x v="39"/>
    <x v="33"/>
    <m/>
  </r>
  <r>
    <x v="39"/>
    <x v="17"/>
    <m/>
  </r>
  <r>
    <x v="39"/>
    <x v="11"/>
    <m/>
  </r>
  <r>
    <x v="39"/>
    <x v="22"/>
    <m/>
  </r>
  <r>
    <x v="39"/>
    <x v="32"/>
    <m/>
  </r>
  <r>
    <x v="39"/>
    <x v="23"/>
    <m/>
  </r>
  <r>
    <x v="39"/>
    <x v="24"/>
    <m/>
  </r>
  <r>
    <x v="39"/>
    <x v="29"/>
    <m/>
  </r>
  <r>
    <x v="39"/>
    <x v="25"/>
    <m/>
  </r>
  <r>
    <x v="39"/>
    <x v="13"/>
    <m/>
  </r>
  <r>
    <x v="39"/>
    <x v="34"/>
    <m/>
  </r>
  <r>
    <x v="39"/>
    <x v="10"/>
    <m/>
  </r>
  <r>
    <x v="39"/>
    <x v="7"/>
    <n v="9"/>
  </r>
  <r>
    <x v="39"/>
    <x v="7"/>
    <n v="9"/>
  </r>
  <r>
    <x v="46"/>
    <x v="0"/>
    <s v="Portsmouth"/>
  </r>
  <r>
    <x v="46"/>
    <x v="1"/>
    <s v="Hampshire"/>
  </r>
  <r>
    <x v="46"/>
    <x v="2"/>
    <s v="m"/>
  </r>
  <r>
    <x v="46"/>
    <x v="7"/>
    <s v="D"/>
  </r>
  <r>
    <x v="46"/>
    <x v="4"/>
    <n v="8"/>
  </r>
  <r>
    <x v="46"/>
    <x v="5"/>
    <s v="D97"/>
  </r>
  <r>
    <x v="46"/>
    <x v="6"/>
    <s v="0-14-12"/>
  </r>
  <r>
    <x v="46"/>
    <x v="7"/>
    <s v="14.75"/>
  </r>
  <r>
    <x v="46"/>
    <x v="8"/>
    <n v="0.41742499999999999"/>
  </r>
  <r>
    <x v="46"/>
    <x v="18"/>
    <m/>
  </r>
  <r>
    <x v="46"/>
    <x v="33"/>
    <m/>
  </r>
  <r>
    <x v="46"/>
    <x v="17"/>
    <m/>
  </r>
  <r>
    <x v="46"/>
    <x v="11"/>
    <m/>
  </r>
  <r>
    <x v="46"/>
    <x v="22"/>
    <m/>
  </r>
  <r>
    <x v="46"/>
    <x v="32"/>
    <m/>
  </r>
  <r>
    <x v="46"/>
    <x v="23"/>
    <m/>
  </r>
  <r>
    <x v="46"/>
    <x v="24"/>
    <m/>
  </r>
  <r>
    <x v="46"/>
    <x v="29"/>
    <m/>
  </r>
  <r>
    <x v="46"/>
    <x v="25"/>
    <m/>
  </r>
  <r>
    <x v="46"/>
    <x v="13"/>
    <n v="4"/>
  </r>
  <r>
    <x v="46"/>
    <x v="34"/>
    <m/>
  </r>
  <r>
    <x v="46"/>
    <x v="10"/>
    <m/>
  </r>
  <r>
    <x v="46"/>
    <x v="7"/>
    <n v="2"/>
  </r>
  <r>
    <x v="46"/>
    <x v="7"/>
    <n v="6"/>
  </r>
  <r>
    <x v="32"/>
    <x v="0"/>
    <s v="Bristol"/>
  </r>
  <r>
    <x v="32"/>
    <x v="1"/>
    <m/>
  </r>
  <r>
    <x v="32"/>
    <x v="2"/>
    <s v="m"/>
  </r>
  <r>
    <x v="32"/>
    <x v="7"/>
    <s v="C"/>
  </r>
  <r>
    <x v="32"/>
    <x v="4"/>
    <n v="8"/>
  </r>
  <r>
    <x v="32"/>
    <x v="5"/>
    <s v="C61"/>
  </r>
  <r>
    <x v="32"/>
    <x v="6"/>
    <s v="0-11-0"/>
  </r>
  <r>
    <x v="32"/>
    <x v="7"/>
    <s v="11"/>
  </r>
  <r>
    <x v="32"/>
    <x v="8"/>
    <n v="0.31129999999999997"/>
  </r>
  <r>
    <x v="32"/>
    <x v="18"/>
    <m/>
  </r>
  <r>
    <x v="32"/>
    <x v="33"/>
    <m/>
  </r>
  <r>
    <x v="32"/>
    <x v="17"/>
    <m/>
  </r>
  <r>
    <x v="32"/>
    <x v="11"/>
    <m/>
  </r>
  <r>
    <x v="32"/>
    <x v="22"/>
    <m/>
  </r>
  <r>
    <x v="32"/>
    <x v="32"/>
    <m/>
  </r>
  <r>
    <x v="32"/>
    <x v="23"/>
    <m/>
  </r>
  <r>
    <x v="32"/>
    <x v="24"/>
    <m/>
  </r>
  <r>
    <x v="32"/>
    <x v="29"/>
    <m/>
  </r>
  <r>
    <x v="32"/>
    <x v="25"/>
    <m/>
  </r>
  <r>
    <x v="32"/>
    <x v="13"/>
    <n v="1"/>
  </r>
  <r>
    <x v="32"/>
    <x v="34"/>
    <m/>
  </r>
  <r>
    <x v="32"/>
    <x v="10"/>
    <m/>
  </r>
  <r>
    <x v="32"/>
    <x v="7"/>
    <n v="6"/>
  </r>
  <r>
    <x v="32"/>
    <x v="7"/>
    <n v="7"/>
  </r>
  <r>
    <x v="13"/>
    <x v="0"/>
    <m/>
  </r>
  <r>
    <x v="13"/>
    <x v="1"/>
    <m/>
  </r>
  <r>
    <x v="13"/>
    <x v="2"/>
    <s v="m"/>
  </r>
  <r>
    <x v="13"/>
    <x v="7"/>
    <s v="B"/>
  </r>
  <r>
    <x v="13"/>
    <x v="4"/>
    <n v="8"/>
  </r>
  <r>
    <x v="13"/>
    <x v="5"/>
    <s v="B26"/>
  </r>
  <r>
    <x v="13"/>
    <x v="6"/>
    <s v="0-8-0"/>
  </r>
  <r>
    <x v="13"/>
    <x v="7"/>
    <s v="8"/>
  </r>
  <r>
    <x v="13"/>
    <x v="8"/>
    <n v="0.22639999999999999"/>
  </r>
  <r>
    <x v="13"/>
    <x v="18"/>
    <m/>
  </r>
  <r>
    <x v="13"/>
    <x v="33"/>
    <m/>
  </r>
  <r>
    <x v="13"/>
    <x v="17"/>
    <m/>
  </r>
  <r>
    <x v="13"/>
    <x v="11"/>
    <m/>
  </r>
  <r>
    <x v="13"/>
    <x v="22"/>
    <m/>
  </r>
  <r>
    <x v="13"/>
    <x v="32"/>
    <m/>
  </r>
  <r>
    <x v="13"/>
    <x v="23"/>
    <m/>
  </r>
  <r>
    <x v="13"/>
    <x v="24"/>
    <m/>
  </r>
  <r>
    <x v="13"/>
    <x v="29"/>
    <m/>
  </r>
  <r>
    <x v="13"/>
    <x v="25"/>
    <m/>
  </r>
  <r>
    <x v="13"/>
    <x v="13"/>
    <m/>
  </r>
  <r>
    <x v="13"/>
    <x v="34"/>
    <m/>
  </r>
  <r>
    <x v="13"/>
    <x v="10"/>
    <m/>
  </r>
  <r>
    <x v="13"/>
    <x v="7"/>
    <n v="8"/>
  </r>
  <r>
    <x v="13"/>
    <x v="7"/>
    <n v="8"/>
  </r>
  <r>
    <x v="18"/>
    <x v="0"/>
    <s v="Southampton"/>
  </r>
  <r>
    <x v="18"/>
    <x v="1"/>
    <s v="Hampshire"/>
  </r>
  <r>
    <x v="18"/>
    <x v="2"/>
    <s v="m"/>
  </r>
  <r>
    <x v="18"/>
    <x v="7"/>
    <s v="B"/>
  </r>
  <r>
    <x v="18"/>
    <x v="4"/>
    <n v="8"/>
  </r>
  <r>
    <x v="18"/>
    <x v="5"/>
    <s v="B39"/>
  </r>
  <r>
    <x v="18"/>
    <x v="6"/>
    <s v="0-8-0"/>
  </r>
  <r>
    <x v="18"/>
    <x v="7"/>
    <s v="8"/>
  </r>
  <r>
    <x v="18"/>
    <x v="8"/>
    <n v="0.22639999999999999"/>
  </r>
  <r>
    <x v="18"/>
    <x v="18"/>
    <m/>
  </r>
  <r>
    <x v="18"/>
    <x v="33"/>
    <m/>
  </r>
  <r>
    <x v="18"/>
    <x v="17"/>
    <m/>
  </r>
  <r>
    <x v="18"/>
    <x v="11"/>
    <m/>
  </r>
  <r>
    <x v="18"/>
    <x v="22"/>
    <m/>
  </r>
  <r>
    <x v="18"/>
    <x v="32"/>
    <m/>
  </r>
  <r>
    <x v="18"/>
    <x v="23"/>
    <m/>
  </r>
  <r>
    <x v="18"/>
    <x v="24"/>
    <m/>
  </r>
  <r>
    <x v="18"/>
    <x v="29"/>
    <m/>
  </r>
  <r>
    <x v="18"/>
    <x v="25"/>
    <m/>
  </r>
  <r>
    <x v="18"/>
    <x v="13"/>
    <m/>
  </r>
  <r>
    <x v="18"/>
    <x v="34"/>
    <m/>
  </r>
  <r>
    <x v="18"/>
    <x v="10"/>
    <m/>
  </r>
  <r>
    <x v="18"/>
    <x v="7"/>
    <n v="8"/>
  </r>
  <r>
    <x v="18"/>
    <x v="7"/>
    <n v="8"/>
  </r>
  <r>
    <x v="110"/>
    <x v="0"/>
    <m/>
  </r>
  <r>
    <x v="110"/>
    <x v="1"/>
    <m/>
  </r>
  <r>
    <x v="110"/>
    <x v="2"/>
    <s v="m"/>
  </r>
  <r>
    <x v="110"/>
    <x v="7"/>
    <s v="A"/>
  </r>
  <r>
    <x v="110"/>
    <x v="4"/>
    <n v="8"/>
  </r>
  <r>
    <x v="110"/>
    <x v="5"/>
    <s v="A11"/>
  </r>
  <r>
    <x v="110"/>
    <x v="6"/>
    <s v="0-6-0"/>
  </r>
  <r>
    <x v="110"/>
    <x v="7"/>
    <s v="6"/>
  </r>
  <r>
    <x v="110"/>
    <x v="8"/>
    <n v="0.16980000000000001"/>
  </r>
  <r>
    <x v="110"/>
    <x v="18"/>
    <m/>
  </r>
  <r>
    <x v="110"/>
    <x v="33"/>
    <m/>
  </r>
  <r>
    <x v="110"/>
    <x v="17"/>
    <m/>
  </r>
  <r>
    <x v="110"/>
    <x v="11"/>
    <m/>
  </r>
  <r>
    <x v="110"/>
    <x v="22"/>
    <m/>
  </r>
  <r>
    <x v="110"/>
    <x v="32"/>
    <m/>
  </r>
  <r>
    <x v="110"/>
    <x v="23"/>
    <m/>
  </r>
  <r>
    <x v="110"/>
    <x v="24"/>
    <m/>
  </r>
  <r>
    <x v="110"/>
    <x v="29"/>
    <m/>
  </r>
  <r>
    <x v="110"/>
    <x v="25"/>
    <m/>
  </r>
  <r>
    <x v="110"/>
    <x v="13"/>
    <m/>
  </r>
  <r>
    <x v="110"/>
    <x v="34"/>
    <m/>
  </r>
  <r>
    <x v="110"/>
    <x v="10"/>
    <m/>
  </r>
  <r>
    <x v="110"/>
    <x v="7"/>
    <n v="6"/>
  </r>
  <r>
    <x v="110"/>
    <x v="7"/>
    <n v="6"/>
  </r>
  <r>
    <x v="50"/>
    <x v="0"/>
    <s v="Portsmouth"/>
  </r>
  <r>
    <x v="50"/>
    <x v="1"/>
    <s v="Hampshire"/>
  </r>
  <r>
    <x v="50"/>
    <x v="2"/>
    <s v="m"/>
  </r>
  <r>
    <x v="50"/>
    <x v="7"/>
    <s v="D"/>
  </r>
  <r>
    <x v="50"/>
    <x v="4"/>
    <n v="9"/>
  </r>
  <r>
    <x v="50"/>
    <x v="5"/>
    <s v="D100"/>
  </r>
  <r>
    <x v="50"/>
    <x v="6"/>
    <s v="0-13-0"/>
  </r>
  <r>
    <x v="50"/>
    <x v="7"/>
    <s v="13"/>
  </r>
  <r>
    <x v="50"/>
    <x v="8"/>
    <n v="0.3679"/>
  </r>
  <r>
    <x v="50"/>
    <x v="18"/>
    <m/>
  </r>
  <r>
    <x v="50"/>
    <x v="33"/>
    <m/>
  </r>
  <r>
    <x v="50"/>
    <x v="17"/>
    <m/>
  </r>
  <r>
    <x v="50"/>
    <x v="11"/>
    <m/>
  </r>
  <r>
    <x v="50"/>
    <x v="22"/>
    <m/>
  </r>
  <r>
    <x v="50"/>
    <x v="32"/>
    <m/>
  </r>
  <r>
    <x v="50"/>
    <x v="23"/>
    <m/>
  </r>
  <r>
    <x v="50"/>
    <x v="24"/>
    <m/>
  </r>
  <r>
    <x v="50"/>
    <x v="29"/>
    <m/>
  </r>
  <r>
    <x v="50"/>
    <x v="25"/>
    <m/>
  </r>
  <r>
    <x v="50"/>
    <x v="13"/>
    <n v="4"/>
  </r>
  <r>
    <x v="50"/>
    <x v="34"/>
    <m/>
  </r>
  <r>
    <x v="50"/>
    <x v="10"/>
    <m/>
  </r>
  <r>
    <x v="50"/>
    <x v="7"/>
    <n v="0"/>
  </r>
  <r>
    <x v="50"/>
    <x v="7"/>
    <n v="4"/>
  </r>
  <r>
    <x v="62"/>
    <x v="0"/>
    <s v="Weston Super Mare"/>
  </r>
  <r>
    <x v="62"/>
    <x v="1"/>
    <m/>
  </r>
  <r>
    <x v="62"/>
    <x v="2"/>
    <s v="m"/>
  </r>
  <r>
    <x v="62"/>
    <x v="7"/>
    <s v="C"/>
  </r>
  <r>
    <x v="62"/>
    <x v="4"/>
    <n v="9"/>
  </r>
  <r>
    <x v="62"/>
    <x v="5"/>
    <s v="C53"/>
  </r>
  <r>
    <x v="62"/>
    <x v="6"/>
    <s v="0-8-0"/>
  </r>
  <r>
    <x v="62"/>
    <x v="7"/>
    <s v="8"/>
  </r>
  <r>
    <x v="62"/>
    <x v="8"/>
    <n v="0.22639999999999999"/>
  </r>
  <r>
    <x v="62"/>
    <x v="18"/>
    <m/>
  </r>
  <r>
    <x v="62"/>
    <x v="33"/>
    <m/>
  </r>
  <r>
    <x v="62"/>
    <x v="17"/>
    <m/>
  </r>
  <r>
    <x v="62"/>
    <x v="11"/>
    <m/>
  </r>
  <r>
    <x v="62"/>
    <x v="22"/>
    <m/>
  </r>
  <r>
    <x v="62"/>
    <x v="32"/>
    <m/>
  </r>
  <r>
    <x v="62"/>
    <x v="23"/>
    <m/>
  </r>
  <r>
    <x v="62"/>
    <x v="24"/>
    <m/>
  </r>
  <r>
    <x v="62"/>
    <x v="29"/>
    <m/>
  </r>
  <r>
    <x v="62"/>
    <x v="25"/>
    <m/>
  </r>
  <r>
    <x v="62"/>
    <x v="13"/>
    <m/>
  </r>
  <r>
    <x v="62"/>
    <x v="34"/>
    <m/>
  </r>
  <r>
    <x v="62"/>
    <x v="10"/>
    <m/>
  </r>
  <r>
    <x v="62"/>
    <x v="7"/>
    <n v="8"/>
  </r>
  <r>
    <x v="62"/>
    <x v="7"/>
    <n v="8"/>
  </r>
  <r>
    <x v="14"/>
    <x v="0"/>
    <s v="Lymington"/>
  </r>
  <r>
    <x v="14"/>
    <x v="1"/>
    <s v="Hampshire"/>
  </r>
  <r>
    <x v="14"/>
    <x v="2"/>
    <s v="m"/>
  </r>
  <r>
    <x v="14"/>
    <x v="7"/>
    <s v="A"/>
  </r>
  <r>
    <x v="14"/>
    <x v="4"/>
    <n v="9"/>
  </r>
  <r>
    <x v="14"/>
    <x v="5"/>
    <s v="A07"/>
  </r>
  <r>
    <x v="14"/>
    <x v="6"/>
    <s v="0-5-0"/>
  </r>
  <r>
    <x v="14"/>
    <x v="7"/>
    <s v="5"/>
  </r>
  <r>
    <x v="14"/>
    <x v="8"/>
    <n v="0.14149999999999999"/>
  </r>
  <r>
    <x v="14"/>
    <x v="18"/>
    <m/>
  </r>
  <r>
    <x v="14"/>
    <x v="33"/>
    <m/>
  </r>
  <r>
    <x v="14"/>
    <x v="17"/>
    <m/>
  </r>
  <r>
    <x v="14"/>
    <x v="11"/>
    <m/>
  </r>
  <r>
    <x v="14"/>
    <x v="22"/>
    <m/>
  </r>
  <r>
    <x v="14"/>
    <x v="32"/>
    <m/>
  </r>
  <r>
    <x v="14"/>
    <x v="23"/>
    <m/>
  </r>
  <r>
    <x v="14"/>
    <x v="24"/>
    <m/>
  </r>
  <r>
    <x v="14"/>
    <x v="29"/>
    <m/>
  </r>
  <r>
    <x v="14"/>
    <x v="25"/>
    <m/>
  </r>
  <r>
    <x v="14"/>
    <x v="13"/>
    <m/>
  </r>
  <r>
    <x v="14"/>
    <x v="34"/>
    <m/>
  </r>
  <r>
    <x v="14"/>
    <x v="10"/>
    <m/>
  </r>
  <r>
    <x v="14"/>
    <x v="7"/>
    <n v="5"/>
  </r>
  <r>
    <x v="14"/>
    <x v="7"/>
    <n v="5"/>
  </r>
  <r>
    <x v="99"/>
    <x v="0"/>
    <m/>
  </r>
  <r>
    <x v="99"/>
    <x v="1"/>
    <m/>
  </r>
  <r>
    <x v="99"/>
    <x v="2"/>
    <s v="NM"/>
  </r>
  <r>
    <x v="99"/>
    <x v="7"/>
    <s v="D"/>
  </r>
  <r>
    <x v="99"/>
    <x v="4"/>
    <n v="10"/>
  </r>
  <r>
    <x v="99"/>
    <x v="5"/>
    <s v="D94"/>
  </r>
  <r>
    <x v="99"/>
    <x v="6"/>
    <s v="0-11-8"/>
  </r>
  <r>
    <x v="99"/>
    <x v="7"/>
    <s v="11.5"/>
  </r>
  <r>
    <x v="99"/>
    <x v="8"/>
    <n v="0.32544999999999996"/>
  </r>
  <r>
    <x v="99"/>
    <x v="18"/>
    <m/>
  </r>
  <r>
    <x v="99"/>
    <x v="33"/>
    <m/>
  </r>
  <r>
    <x v="99"/>
    <x v="17"/>
    <m/>
  </r>
  <r>
    <x v="99"/>
    <x v="11"/>
    <m/>
  </r>
  <r>
    <x v="99"/>
    <x v="22"/>
    <m/>
  </r>
  <r>
    <x v="99"/>
    <x v="32"/>
    <m/>
  </r>
  <r>
    <x v="99"/>
    <x v="23"/>
    <m/>
  </r>
  <r>
    <x v="99"/>
    <x v="24"/>
    <m/>
  </r>
  <r>
    <x v="99"/>
    <x v="29"/>
    <m/>
  </r>
  <r>
    <x v="99"/>
    <x v="25"/>
    <m/>
  </r>
  <r>
    <x v="99"/>
    <x v="13"/>
    <n v="3"/>
  </r>
  <r>
    <x v="99"/>
    <x v="34"/>
    <m/>
  </r>
  <r>
    <x v="99"/>
    <x v="10"/>
    <m/>
  </r>
  <r>
    <x v="99"/>
    <x v="7"/>
    <n v="0"/>
  </r>
  <r>
    <x v="99"/>
    <x v="7"/>
    <n v="3"/>
  </r>
  <r>
    <x v="131"/>
    <x v="0"/>
    <s v="Gosport"/>
  </r>
  <r>
    <x v="131"/>
    <x v="1"/>
    <m/>
  </r>
  <r>
    <x v="131"/>
    <x v="2"/>
    <s v="NM"/>
  </r>
  <r>
    <x v="131"/>
    <x v="7"/>
    <s v="B"/>
  </r>
  <r>
    <x v="131"/>
    <x v="4"/>
    <n v="10"/>
  </r>
  <r>
    <x v="131"/>
    <x v="5"/>
    <s v="B28"/>
  </r>
  <r>
    <x v="131"/>
    <x v="6"/>
    <s v="0-6-0"/>
  </r>
  <r>
    <x v="131"/>
    <x v="7"/>
    <s v="6"/>
  </r>
  <r>
    <x v="131"/>
    <x v="8"/>
    <n v="0.16980000000000001"/>
  </r>
  <r>
    <x v="131"/>
    <x v="18"/>
    <m/>
  </r>
  <r>
    <x v="131"/>
    <x v="33"/>
    <m/>
  </r>
  <r>
    <x v="131"/>
    <x v="17"/>
    <m/>
  </r>
  <r>
    <x v="131"/>
    <x v="11"/>
    <m/>
  </r>
  <r>
    <x v="131"/>
    <x v="22"/>
    <m/>
  </r>
  <r>
    <x v="131"/>
    <x v="32"/>
    <m/>
  </r>
  <r>
    <x v="131"/>
    <x v="23"/>
    <m/>
  </r>
  <r>
    <x v="131"/>
    <x v="24"/>
    <m/>
  </r>
  <r>
    <x v="131"/>
    <x v="29"/>
    <m/>
  </r>
  <r>
    <x v="131"/>
    <x v="25"/>
    <m/>
  </r>
  <r>
    <x v="131"/>
    <x v="13"/>
    <m/>
  </r>
  <r>
    <x v="131"/>
    <x v="34"/>
    <m/>
  </r>
  <r>
    <x v="131"/>
    <x v="10"/>
    <m/>
  </r>
  <r>
    <x v="131"/>
    <x v="7"/>
    <n v="8"/>
  </r>
  <r>
    <x v="131"/>
    <x v="7"/>
    <n v="8"/>
  </r>
  <r>
    <x v="21"/>
    <x v="0"/>
    <s v="Christchurch"/>
  </r>
  <r>
    <x v="21"/>
    <x v="1"/>
    <m/>
  </r>
  <r>
    <x v="21"/>
    <x v="2"/>
    <s v="m"/>
  </r>
  <r>
    <x v="21"/>
    <x v="7"/>
    <s v="B"/>
  </r>
  <r>
    <x v="21"/>
    <x v="4"/>
    <n v="10"/>
  </r>
  <r>
    <x v="21"/>
    <x v="5"/>
    <s v="B45"/>
  </r>
  <r>
    <x v="21"/>
    <x v="6"/>
    <s v="0-6-0"/>
  </r>
  <r>
    <x v="21"/>
    <x v="7"/>
    <s v="6"/>
  </r>
  <r>
    <x v="21"/>
    <x v="8"/>
    <n v="0.16980000000000001"/>
  </r>
  <r>
    <x v="21"/>
    <x v="18"/>
    <m/>
  </r>
  <r>
    <x v="21"/>
    <x v="33"/>
    <m/>
  </r>
  <r>
    <x v="21"/>
    <x v="17"/>
    <m/>
  </r>
  <r>
    <x v="21"/>
    <x v="11"/>
    <m/>
  </r>
  <r>
    <x v="21"/>
    <x v="22"/>
    <m/>
  </r>
  <r>
    <x v="21"/>
    <x v="32"/>
    <m/>
  </r>
  <r>
    <x v="21"/>
    <x v="23"/>
    <m/>
  </r>
  <r>
    <x v="21"/>
    <x v="24"/>
    <m/>
  </r>
  <r>
    <x v="21"/>
    <x v="29"/>
    <m/>
  </r>
  <r>
    <x v="21"/>
    <x v="25"/>
    <m/>
  </r>
  <r>
    <x v="21"/>
    <x v="13"/>
    <m/>
  </r>
  <r>
    <x v="21"/>
    <x v="34"/>
    <m/>
  </r>
  <r>
    <x v="21"/>
    <x v="10"/>
    <n v="6"/>
  </r>
  <r>
    <x v="21"/>
    <x v="7"/>
    <n v="0"/>
  </r>
  <r>
    <x v="21"/>
    <x v="7"/>
    <n v="6"/>
  </r>
  <r>
    <x v="125"/>
    <x v="0"/>
    <m/>
  </r>
  <r>
    <x v="125"/>
    <x v="1"/>
    <m/>
  </r>
  <r>
    <x v="125"/>
    <x v="2"/>
    <s v="m"/>
  </r>
  <r>
    <x v="125"/>
    <x v="7"/>
    <s v="C"/>
  </r>
  <r>
    <x v="125"/>
    <x v="4"/>
    <n v="10"/>
  </r>
  <r>
    <x v="125"/>
    <x v="5"/>
    <s v="C72"/>
  </r>
  <r>
    <x v="125"/>
    <x v="6"/>
    <s v="0-5-0"/>
  </r>
  <r>
    <x v="125"/>
    <x v="7"/>
    <s v="5"/>
  </r>
  <r>
    <x v="125"/>
    <x v="8"/>
    <n v="0.14149999999999999"/>
  </r>
  <r>
    <x v="125"/>
    <x v="18"/>
    <m/>
  </r>
  <r>
    <x v="125"/>
    <x v="33"/>
    <m/>
  </r>
  <r>
    <x v="125"/>
    <x v="17"/>
    <m/>
  </r>
  <r>
    <x v="125"/>
    <x v="11"/>
    <m/>
  </r>
  <r>
    <x v="125"/>
    <x v="22"/>
    <m/>
  </r>
  <r>
    <x v="125"/>
    <x v="32"/>
    <m/>
  </r>
  <r>
    <x v="125"/>
    <x v="23"/>
    <m/>
  </r>
  <r>
    <x v="125"/>
    <x v="24"/>
    <m/>
  </r>
  <r>
    <x v="125"/>
    <x v="29"/>
    <m/>
  </r>
  <r>
    <x v="125"/>
    <x v="25"/>
    <m/>
  </r>
  <r>
    <x v="125"/>
    <x v="13"/>
    <m/>
  </r>
  <r>
    <x v="125"/>
    <x v="34"/>
    <m/>
  </r>
  <r>
    <x v="125"/>
    <x v="10"/>
    <m/>
  </r>
  <r>
    <x v="125"/>
    <x v="7"/>
    <n v="5"/>
  </r>
  <r>
    <x v="125"/>
    <x v="7"/>
    <n v="5"/>
  </r>
  <r>
    <x v="16"/>
    <x v="0"/>
    <s v="IOW"/>
  </r>
  <r>
    <x v="16"/>
    <x v="1"/>
    <m/>
  </r>
  <r>
    <x v="16"/>
    <x v="2"/>
    <s v="m"/>
  </r>
  <r>
    <x v="16"/>
    <x v="7"/>
    <s v="C"/>
  </r>
  <r>
    <x v="16"/>
    <x v="4"/>
    <n v="10"/>
  </r>
  <r>
    <x v="16"/>
    <x v="5"/>
    <s v="C55"/>
  </r>
  <r>
    <x v="16"/>
    <x v="6"/>
    <s v="0-5-0"/>
  </r>
  <r>
    <x v="16"/>
    <x v="7"/>
    <s v="5"/>
  </r>
  <r>
    <x v="16"/>
    <x v="8"/>
    <n v="0.14149999999999999"/>
  </r>
  <r>
    <x v="16"/>
    <x v="18"/>
    <m/>
  </r>
  <r>
    <x v="16"/>
    <x v="33"/>
    <m/>
  </r>
  <r>
    <x v="16"/>
    <x v="17"/>
    <m/>
  </r>
  <r>
    <x v="16"/>
    <x v="11"/>
    <m/>
  </r>
  <r>
    <x v="16"/>
    <x v="22"/>
    <m/>
  </r>
  <r>
    <x v="16"/>
    <x v="32"/>
    <m/>
  </r>
  <r>
    <x v="16"/>
    <x v="23"/>
    <m/>
  </r>
  <r>
    <x v="16"/>
    <x v="24"/>
    <m/>
  </r>
  <r>
    <x v="16"/>
    <x v="29"/>
    <m/>
  </r>
  <r>
    <x v="16"/>
    <x v="25"/>
    <m/>
  </r>
  <r>
    <x v="16"/>
    <x v="13"/>
    <m/>
  </r>
  <r>
    <x v="16"/>
    <x v="34"/>
    <m/>
  </r>
  <r>
    <x v="16"/>
    <x v="10"/>
    <m/>
  </r>
  <r>
    <x v="16"/>
    <x v="7"/>
    <n v="5"/>
  </r>
  <r>
    <x v="16"/>
    <x v="7"/>
    <n v="5"/>
  </r>
  <r>
    <x v="60"/>
    <x v="0"/>
    <m/>
  </r>
  <r>
    <x v="60"/>
    <x v="1"/>
    <m/>
  </r>
  <r>
    <x v="60"/>
    <x v="2"/>
    <s v="m"/>
  </r>
  <r>
    <x v="60"/>
    <x v="7"/>
    <s v="A"/>
  </r>
  <r>
    <x v="60"/>
    <x v="4"/>
    <n v="10"/>
  </r>
  <r>
    <x v="60"/>
    <x v="5"/>
    <s v="A13"/>
  </r>
  <r>
    <x v="60"/>
    <x v="6"/>
    <s v="0-4-0"/>
  </r>
  <r>
    <x v="60"/>
    <x v="7"/>
    <s v="4"/>
  </r>
  <r>
    <x v="60"/>
    <x v="8"/>
    <n v="0.1132"/>
  </r>
  <r>
    <x v="60"/>
    <x v="18"/>
    <m/>
  </r>
  <r>
    <x v="60"/>
    <x v="33"/>
    <m/>
  </r>
  <r>
    <x v="60"/>
    <x v="17"/>
    <m/>
  </r>
  <r>
    <x v="60"/>
    <x v="11"/>
    <m/>
  </r>
  <r>
    <x v="60"/>
    <x v="22"/>
    <m/>
  </r>
  <r>
    <x v="60"/>
    <x v="32"/>
    <m/>
  </r>
  <r>
    <x v="60"/>
    <x v="23"/>
    <m/>
  </r>
  <r>
    <x v="60"/>
    <x v="24"/>
    <m/>
  </r>
  <r>
    <x v="60"/>
    <x v="29"/>
    <m/>
  </r>
  <r>
    <x v="60"/>
    <x v="25"/>
    <m/>
  </r>
  <r>
    <x v="60"/>
    <x v="13"/>
    <m/>
  </r>
  <r>
    <x v="60"/>
    <x v="34"/>
    <m/>
  </r>
  <r>
    <x v="60"/>
    <x v="10"/>
    <m/>
  </r>
  <r>
    <x v="60"/>
    <x v="7"/>
    <n v="4"/>
  </r>
  <r>
    <x v="60"/>
    <x v="7"/>
    <n v="4"/>
  </r>
  <r>
    <x v="41"/>
    <x v="0"/>
    <s v="Fareham"/>
  </r>
  <r>
    <x v="41"/>
    <x v="1"/>
    <m/>
  </r>
  <r>
    <x v="41"/>
    <x v="2"/>
    <s v="m"/>
  </r>
  <r>
    <x v="41"/>
    <x v="7"/>
    <s v="A"/>
  </r>
  <r>
    <x v="41"/>
    <x v="4"/>
    <n v="10"/>
  </r>
  <r>
    <x v="41"/>
    <x v="5"/>
    <s v="A15"/>
  </r>
  <r>
    <x v="41"/>
    <x v="6"/>
    <s v="0-4-0"/>
  </r>
  <r>
    <x v="41"/>
    <x v="7"/>
    <s v="4"/>
  </r>
  <r>
    <x v="41"/>
    <x v="8"/>
    <n v="0.1132"/>
  </r>
  <r>
    <x v="41"/>
    <x v="18"/>
    <m/>
  </r>
  <r>
    <x v="41"/>
    <x v="33"/>
    <m/>
  </r>
  <r>
    <x v="41"/>
    <x v="17"/>
    <m/>
  </r>
  <r>
    <x v="41"/>
    <x v="11"/>
    <m/>
  </r>
  <r>
    <x v="41"/>
    <x v="22"/>
    <m/>
  </r>
  <r>
    <x v="41"/>
    <x v="32"/>
    <m/>
  </r>
  <r>
    <x v="41"/>
    <x v="23"/>
    <m/>
  </r>
  <r>
    <x v="41"/>
    <x v="24"/>
    <m/>
  </r>
  <r>
    <x v="41"/>
    <x v="29"/>
    <m/>
  </r>
  <r>
    <x v="41"/>
    <x v="25"/>
    <m/>
  </r>
  <r>
    <x v="41"/>
    <x v="13"/>
    <m/>
  </r>
  <r>
    <x v="41"/>
    <x v="34"/>
    <m/>
  </r>
  <r>
    <x v="41"/>
    <x v="10"/>
    <m/>
  </r>
  <r>
    <x v="41"/>
    <x v="7"/>
    <n v="4"/>
  </r>
  <r>
    <x v="41"/>
    <x v="7"/>
    <n v="4"/>
  </r>
  <r>
    <x v="20"/>
    <x v="0"/>
    <s v="Portsmouth"/>
  </r>
  <r>
    <x v="20"/>
    <x v="1"/>
    <m/>
  </r>
  <r>
    <x v="20"/>
    <x v="2"/>
    <s v="m"/>
  </r>
  <r>
    <x v="20"/>
    <x v="7"/>
    <s v="A"/>
  </r>
  <r>
    <x v="20"/>
    <x v="4"/>
    <n v="10"/>
  </r>
  <r>
    <x v="20"/>
    <x v="5"/>
    <s v="A22"/>
  </r>
  <r>
    <x v="20"/>
    <x v="6"/>
    <s v="0-4-0"/>
  </r>
  <r>
    <x v="20"/>
    <x v="7"/>
    <s v="4"/>
  </r>
  <r>
    <x v="20"/>
    <x v="8"/>
    <n v="0.1132"/>
  </r>
  <r>
    <x v="20"/>
    <x v="18"/>
    <m/>
  </r>
  <r>
    <x v="20"/>
    <x v="33"/>
    <m/>
  </r>
  <r>
    <x v="20"/>
    <x v="17"/>
    <m/>
  </r>
  <r>
    <x v="20"/>
    <x v="11"/>
    <m/>
  </r>
  <r>
    <x v="20"/>
    <x v="22"/>
    <m/>
  </r>
  <r>
    <x v="20"/>
    <x v="32"/>
    <m/>
  </r>
  <r>
    <x v="20"/>
    <x v="23"/>
    <m/>
  </r>
  <r>
    <x v="20"/>
    <x v="24"/>
    <m/>
  </r>
  <r>
    <x v="20"/>
    <x v="29"/>
    <m/>
  </r>
  <r>
    <x v="20"/>
    <x v="25"/>
    <m/>
  </r>
  <r>
    <x v="20"/>
    <x v="13"/>
    <m/>
  </r>
  <r>
    <x v="20"/>
    <x v="34"/>
    <m/>
  </r>
  <r>
    <x v="20"/>
    <x v="10"/>
    <m/>
  </r>
  <r>
    <x v="20"/>
    <x v="7"/>
    <n v="4"/>
  </r>
  <r>
    <x v="20"/>
    <x v="7"/>
    <n v="4"/>
  </r>
  <r>
    <x v="49"/>
    <x v="0"/>
    <s v="Weymouth"/>
  </r>
  <r>
    <x v="49"/>
    <x v="1"/>
    <m/>
  </r>
  <r>
    <x v="49"/>
    <x v="2"/>
    <s v="m"/>
  </r>
  <r>
    <x v="49"/>
    <x v="7"/>
    <s v="D"/>
  </r>
  <r>
    <x v="49"/>
    <x v="4"/>
    <n v="11"/>
  </r>
  <r>
    <x v="49"/>
    <x v="5"/>
    <s v="D89"/>
  </r>
  <r>
    <x v="49"/>
    <x v="6"/>
    <s v="0-7-8"/>
  </r>
  <r>
    <x v="49"/>
    <x v="7"/>
    <s v="7.5"/>
  </r>
  <r>
    <x v="49"/>
    <x v="8"/>
    <n v="0.21224999999999999"/>
  </r>
  <r>
    <x v="49"/>
    <x v="18"/>
    <m/>
  </r>
  <r>
    <x v="49"/>
    <x v="33"/>
    <m/>
  </r>
  <r>
    <x v="49"/>
    <x v="17"/>
    <m/>
  </r>
  <r>
    <x v="49"/>
    <x v="11"/>
    <m/>
  </r>
  <r>
    <x v="49"/>
    <x v="22"/>
    <m/>
  </r>
  <r>
    <x v="49"/>
    <x v="32"/>
    <m/>
  </r>
  <r>
    <x v="49"/>
    <x v="23"/>
    <m/>
  </r>
  <r>
    <x v="49"/>
    <x v="24"/>
    <m/>
  </r>
  <r>
    <x v="49"/>
    <x v="29"/>
    <m/>
  </r>
  <r>
    <x v="49"/>
    <x v="25"/>
    <m/>
  </r>
  <r>
    <x v="49"/>
    <x v="13"/>
    <n v="1"/>
  </r>
  <r>
    <x v="49"/>
    <x v="34"/>
    <m/>
  </r>
  <r>
    <x v="49"/>
    <x v="10"/>
    <m/>
  </r>
  <r>
    <x v="49"/>
    <x v="7"/>
    <n v="3"/>
  </r>
  <r>
    <x v="49"/>
    <x v="7"/>
    <n v="4"/>
  </r>
  <r>
    <x v="42"/>
    <x v="0"/>
    <s v="Bournemouth"/>
  </r>
  <r>
    <x v="42"/>
    <x v="1"/>
    <s v="Hampshire"/>
  </r>
  <r>
    <x v="42"/>
    <x v="2"/>
    <s v="m"/>
  </r>
  <r>
    <x v="42"/>
    <x v="7"/>
    <s v="D"/>
  </r>
  <r>
    <x v="42"/>
    <x v="4"/>
    <n v="12"/>
  </r>
  <r>
    <x v="42"/>
    <x v="5"/>
    <s v="D76"/>
  </r>
  <r>
    <x v="42"/>
    <x v="6"/>
    <s v="0-6-0"/>
  </r>
  <r>
    <x v="42"/>
    <x v="7"/>
    <s v="6"/>
  </r>
  <r>
    <x v="42"/>
    <x v="8"/>
    <n v="0.16980000000000001"/>
  </r>
  <r>
    <x v="42"/>
    <x v="18"/>
    <m/>
  </r>
  <r>
    <x v="42"/>
    <x v="33"/>
    <m/>
  </r>
  <r>
    <x v="42"/>
    <x v="17"/>
    <m/>
  </r>
  <r>
    <x v="42"/>
    <x v="11"/>
    <m/>
  </r>
  <r>
    <x v="42"/>
    <x v="22"/>
    <m/>
  </r>
  <r>
    <x v="42"/>
    <x v="32"/>
    <m/>
  </r>
  <r>
    <x v="42"/>
    <x v="23"/>
    <m/>
  </r>
  <r>
    <x v="42"/>
    <x v="24"/>
    <m/>
  </r>
  <r>
    <x v="42"/>
    <x v="29"/>
    <m/>
  </r>
  <r>
    <x v="42"/>
    <x v="25"/>
    <m/>
  </r>
  <r>
    <x v="42"/>
    <x v="13"/>
    <m/>
  </r>
  <r>
    <x v="42"/>
    <x v="34"/>
    <m/>
  </r>
  <r>
    <x v="42"/>
    <x v="10"/>
    <m/>
  </r>
  <r>
    <x v="42"/>
    <x v="7"/>
    <n v="6"/>
  </r>
  <r>
    <x v="42"/>
    <x v="7"/>
    <n v="6"/>
  </r>
  <r>
    <x v="2"/>
    <x v="0"/>
    <s v="Somerset"/>
  </r>
  <r>
    <x v="2"/>
    <x v="1"/>
    <m/>
  </r>
  <r>
    <x v="2"/>
    <x v="2"/>
    <s v="m"/>
  </r>
  <r>
    <x v="2"/>
    <x v="7"/>
    <s v="B"/>
  </r>
  <r>
    <x v="2"/>
    <x v="4"/>
    <n v="12"/>
  </r>
  <r>
    <x v="2"/>
    <x v="5"/>
    <s v="B35"/>
  </r>
  <r>
    <x v="2"/>
    <x v="6"/>
    <s v="0-5-0"/>
  </r>
  <r>
    <x v="2"/>
    <x v="7"/>
    <s v="5"/>
  </r>
  <r>
    <x v="2"/>
    <x v="8"/>
    <n v="0.14149999999999999"/>
  </r>
  <r>
    <x v="2"/>
    <x v="18"/>
    <m/>
  </r>
  <r>
    <x v="2"/>
    <x v="33"/>
    <m/>
  </r>
  <r>
    <x v="2"/>
    <x v="17"/>
    <m/>
  </r>
  <r>
    <x v="2"/>
    <x v="11"/>
    <m/>
  </r>
  <r>
    <x v="2"/>
    <x v="22"/>
    <m/>
  </r>
  <r>
    <x v="2"/>
    <x v="32"/>
    <m/>
  </r>
  <r>
    <x v="2"/>
    <x v="23"/>
    <m/>
  </r>
  <r>
    <x v="2"/>
    <x v="24"/>
    <m/>
  </r>
  <r>
    <x v="2"/>
    <x v="29"/>
    <m/>
  </r>
  <r>
    <x v="2"/>
    <x v="25"/>
    <m/>
  </r>
  <r>
    <x v="2"/>
    <x v="13"/>
    <m/>
  </r>
  <r>
    <x v="2"/>
    <x v="34"/>
    <m/>
  </r>
  <r>
    <x v="2"/>
    <x v="10"/>
    <m/>
  </r>
  <r>
    <x v="2"/>
    <x v="7"/>
    <n v="5"/>
  </r>
  <r>
    <x v="2"/>
    <x v="7"/>
    <n v="5"/>
  </r>
  <r>
    <x v="68"/>
    <x v="0"/>
    <s v="Portsmouth"/>
  </r>
  <r>
    <x v="68"/>
    <x v="1"/>
    <m/>
  </r>
  <r>
    <x v="68"/>
    <x v="2"/>
    <s v="m"/>
  </r>
  <r>
    <x v="68"/>
    <x v="7"/>
    <s v="C"/>
  </r>
  <r>
    <x v="68"/>
    <x v="4"/>
    <n v="12"/>
  </r>
  <r>
    <x v="68"/>
    <x v="5"/>
    <s v="C59"/>
  </r>
  <r>
    <x v="68"/>
    <x v="6"/>
    <s v="0-4-8"/>
  </r>
  <r>
    <x v="68"/>
    <x v="7"/>
    <s v="4.5"/>
  </r>
  <r>
    <x v="68"/>
    <x v="8"/>
    <n v="0.12734999999999999"/>
  </r>
  <r>
    <x v="68"/>
    <x v="18"/>
    <m/>
  </r>
  <r>
    <x v="68"/>
    <x v="33"/>
    <m/>
  </r>
  <r>
    <x v="68"/>
    <x v="17"/>
    <m/>
  </r>
  <r>
    <x v="68"/>
    <x v="11"/>
    <m/>
  </r>
  <r>
    <x v="68"/>
    <x v="22"/>
    <m/>
  </r>
  <r>
    <x v="68"/>
    <x v="32"/>
    <m/>
  </r>
  <r>
    <x v="68"/>
    <x v="23"/>
    <m/>
  </r>
  <r>
    <x v="68"/>
    <x v="24"/>
    <m/>
  </r>
  <r>
    <x v="68"/>
    <x v="29"/>
    <m/>
  </r>
  <r>
    <x v="68"/>
    <x v="25"/>
    <m/>
  </r>
  <r>
    <x v="68"/>
    <x v="13"/>
    <n v="1"/>
  </r>
  <r>
    <x v="68"/>
    <x v="34"/>
    <m/>
  </r>
  <r>
    <x v="68"/>
    <x v="10"/>
    <m/>
  </r>
  <r>
    <x v="68"/>
    <x v="7"/>
    <n v="2"/>
  </r>
  <r>
    <x v="68"/>
    <x v="7"/>
    <n v="3"/>
  </r>
  <r>
    <x v="10"/>
    <x v="0"/>
    <s v="Southampton"/>
  </r>
  <r>
    <x v="10"/>
    <x v="1"/>
    <m/>
  </r>
  <r>
    <x v="10"/>
    <x v="2"/>
    <s v="m"/>
  </r>
  <r>
    <x v="10"/>
    <x v="7"/>
    <s v="B"/>
  </r>
  <r>
    <x v="10"/>
    <x v="4"/>
    <n v="13"/>
  </r>
  <r>
    <x v="10"/>
    <x v="5"/>
    <s v="B27"/>
  </r>
  <r>
    <x v="10"/>
    <x v="6"/>
    <s v="0-4-0"/>
  </r>
  <r>
    <x v="10"/>
    <x v="7"/>
    <s v="4"/>
  </r>
  <r>
    <x v="10"/>
    <x v="8"/>
    <n v="0.1132"/>
  </r>
  <r>
    <x v="10"/>
    <x v="18"/>
    <m/>
  </r>
  <r>
    <x v="10"/>
    <x v="33"/>
    <m/>
  </r>
  <r>
    <x v="10"/>
    <x v="17"/>
    <m/>
  </r>
  <r>
    <x v="10"/>
    <x v="11"/>
    <m/>
  </r>
  <r>
    <x v="10"/>
    <x v="22"/>
    <m/>
  </r>
  <r>
    <x v="10"/>
    <x v="32"/>
    <m/>
  </r>
  <r>
    <x v="10"/>
    <x v="23"/>
    <m/>
  </r>
  <r>
    <x v="10"/>
    <x v="24"/>
    <m/>
  </r>
  <r>
    <x v="10"/>
    <x v="29"/>
    <m/>
  </r>
  <r>
    <x v="10"/>
    <x v="25"/>
    <m/>
  </r>
  <r>
    <x v="10"/>
    <x v="13"/>
    <m/>
  </r>
  <r>
    <x v="10"/>
    <x v="34"/>
    <m/>
  </r>
  <r>
    <x v="10"/>
    <x v="10"/>
    <m/>
  </r>
  <r>
    <x v="10"/>
    <x v="7"/>
    <n v="4"/>
  </r>
  <r>
    <x v="10"/>
    <x v="7"/>
    <n v="4"/>
  </r>
  <r>
    <x v="56"/>
    <x v="0"/>
    <s v="Horndean"/>
  </r>
  <r>
    <x v="56"/>
    <x v="1"/>
    <m/>
  </r>
  <r>
    <x v="56"/>
    <x v="2"/>
    <s v="m"/>
  </r>
  <r>
    <x v="56"/>
    <x v="7"/>
    <s v="B"/>
  </r>
  <r>
    <x v="56"/>
    <x v="4"/>
    <n v="13"/>
  </r>
  <r>
    <x v="56"/>
    <x v="5"/>
    <s v="B34"/>
  </r>
  <r>
    <x v="56"/>
    <x v="6"/>
    <s v="0-4-0"/>
  </r>
  <r>
    <x v="56"/>
    <x v="7"/>
    <s v="4"/>
  </r>
  <r>
    <x v="56"/>
    <x v="8"/>
    <n v="0.1132"/>
  </r>
  <r>
    <x v="56"/>
    <x v="18"/>
    <m/>
  </r>
  <r>
    <x v="56"/>
    <x v="33"/>
    <m/>
  </r>
  <r>
    <x v="56"/>
    <x v="17"/>
    <m/>
  </r>
  <r>
    <x v="56"/>
    <x v="11"/>
    <m/>
  </r>
  <r>
    <x v="56"/>
    <x v="22"/>
    <m/>
  </r>
  <r>
    <x v="56"/>
    <x v="32"/>
    <m/>
  </r>
  <r>
    <x v="56"/>
    <x v="23"/>
    <m/>
  </r>
  <r>
    <x v="56"/>
    <x v="24"/>
    <m/>
  </r>
  <r>
    <x v="56"/>
    <x v="29"/>
    <m/>
  </r>
  <r>
    <x v="56"/>
    <x v="25"/>
    <m/>
  </r>
  <r>
    <x v="56"/>
    <x v="13"/>
    <m/>
  </r>
  <r>
    <x v="56"/>
    <x v="34"/>
    <m/>
  </r>
  <r>
    <x v="56"/>
    <x v="10"/>
    <m/>
  </r>
  <r>
    <x v="56"/>
    <x v="7"/>
    <n v="4"/>
  </r>
  <r>
    <x v="56"/>
    <x v="7"/>
    <n v="4"/>
  </r>
  <r>
    <x v="9"/>
    <x v="0"/>
    <s v="Portsmouth"/>
  </r>
  <r>
    <x v="9"/>
    <x v="1"/>
    <m/>
  </r>
  <r>
    <x v="9"/>
    <x v="2"/>
    <s v="m"/>
  </r>
  <r>
    <x v="9"/>
    <x v="7"/>
    <s v="B"/>
  </r>
  <r>
    <x v="9"/>
    <x v="4"/>
    <n v="13"/>
  </r>
  <r>
    <x v="9"/>
    <x v="5"/>
    <s v="B38"/>
  </r>
  <r>
    <x v="9"/>
    <x v="6"/>
    <s v="0-4-0"/>
  </r>
  <r>
    <x v="9"/>
    <x v="7"/>
    <s v="4"/>
  </r>
  <r>
    <x v="9"/>
    <x v="8"/>
    <n v="0.1132"/>
  </r>
  <r>
    <x v="9"/>
    <x v="18"/>
    <m/>
  </r>
  <r>
    <x v="9"/>
    <x v="33"/>
    <m/>
  </r>
  <r>
    <x v="9"/>
    <x v="17"/>
    <m/>
  </r>
  <r>
    <x v="9"/>
    <x v="11"/>
    <m/>
  </r>
  <r>
    <x v="9"/>
    <x v="22"/>
    <m/>
  </r>
  <r>
    <x v="9"/>
    <x v="32"/>
    <m/>
  </r>
  <r>
    <x v="9"/>
    <x v="23"/>
    <m/>
  </r>
  <r>
    <x v="9"/>
    <x v="24"/>
    <m/>
  </r>
  <r>
    <x v="9"/>
    <x v="29"/>
    <m/>
  </r>
  <r>
    <x v="9"/>
    <x v="25"/>
    <m/>
  </r>
  <r>
    <x v="9"/>
    <x v="13"/>
    <m/>
  </r>
  <r>
    <x v="9"/>
    <x v="34"/>
    <m/>
  </r>
  <r>
    <x v="9"/>
    <x v="10"/>
    <m/>
  </r>
  <r>
    <x v="9"/>
    <x v="7"/>
    <n v="4"/>
  </r>
  <r>
    <x v="9"/>
    <x v="7"/>
    <n v="4"/>
  </r>
  <r>
    <x v="40"/>
    <x v="0"/>
    <s v="Bournemouth"/>
  </r>
  <r>
    <x v="40"/>
    <x v="1"/>
    <m/>
  </r>
  <r>
    <x v="40"/>
    <x v="2"/>
    <s v="m"/>
  </r>
  <r>
    <x v="40"/>
    <x v="7"/>
    <s v="B"/>
  </r>
  <r>
    <x v="40"/>
    <x v="4"/>
    <n v="13"/>
  </r>
  <r>
    <x v="40"/>
    <x v="5"/>
    <s v="B41"/>
  </r>
  <r>
    <x v="40"/>
    <x v="6"/>
    <s v="0-4-0"/>
  </r>
  <r>
    <x v="40"/>
    <x v="7"/>
    <s v="4"/>
  </r>
  <r>
    <x v="40"/>
    <x v="8"/>
    <n v="0.1132"/>
  </r>
  <r>
    <x v="40"/>
    <x v="18"/>
    <m/>
  </r>
  <r>
    <x v="40"/>
    <x v="33"/>
    <m/>
  </r>
  <r>
    <x v="40"/>
    <x v="17"/>
    <m/>
  </r>
  <r>
    <x v="40"/>
    <x v="11"/>
    <m/>
  </r>
  <r>
    <x v="40"/>
    <x v="22"/>
    <m/>
  </r>
  <r>
    <x v="40"/>
    <x v="32"/>
    <m/>
  </r>
  <r>
    <x v="40"/>
    <x v="23"/>
    <m/>
  </r>
  <r>
    <x v="40"/>
    <x v="24"/>
    <m/>
  </r>
  <r>
    <x v="40"/>
    <x v="29"/>
    <m/>
  </r>
  <r>
    <x v="40"/>
    <x v="25"/>
    <m/>
  </r>
  <r>
    <x v="40"/>
    <x v="13"/>
    <m/>
  </r>
  <r>
    <x v="40"/>
    <x v="34"/>
    <m/>
  </r>
  <r>
    <x v="40"/>
    <x v="10"/>
    <m/>
  </r>
  <r>
    <x v="40"/>
    <x v="7"/>
    <n v="4"/>
  </r>
  <r>
    <x v="40"/>
    <x v="7"/>
    <n v="4"/>
  </r>
  <r>
    <x v="89"/>
    <x v="0"/>
    <s v="Portsmouth"/>
  </r>
  <r>
    <x v="89"/>
    <x v="1"/>
    <m/>
  </r>
  <r>
    <x v="89"/>
    <x v="2"/>
    <s v="m"/>
  </r>
  <r>
    <x v="89"/>
    <x v="7"/>
    <s v="C"/>
  </r>
  <r>
    <x v="89"/>
    <x v="4"/>
    <n v="13"/>
  </r>
  <r>
    <x v="89"/>
    <x v="5"/>
    <s v="C52"/>
  </r>
  <r>
    <x v="89"/>
    <x v="6"/>
    <s v="0-4-0"/>
  </r>
  <r>
    <x v="89"/>
    <x v="7"/>
    <s v="4"/>
  </r>
  <r>
    <x v="89"/>
    <x v="8"/>
    <n v="0.1132"/>
  </r>
  <r>
    <x v="89"/>
    <x v="18"/>
    <m/>
  </r>
  <r>
    <x v="89"/>
    <x v="33"/>
    <m/>
  </r>
  <r>
    <x v="89"/>
    <x v="17"/>
    <m/>
  </r>
  <r>
    <x v="89"/>
    <x v="11"/>
    <m/>
  </r>
  <r>
    <x v="89"/>
    <x v="22"/>
    <m/>
  </r>
  <r>
    <x v="89"/>
    <x v="32"/>
    <m/>
  </r>
  <r>
    <x v="89"/>
    <x v="23"/>
    <m/>
  </r>
  <r>
    <x v="89"/>
    <x v="24"/>
    <m/>
  </r>
  <r>
    <x v="89"/>
    <x v="29"/>
    <m/>
  </r>
  <r>
    <x v="89"/>
    <x v="25"/>
    <m/>
  </r>
  <r>
    <x v="89"/>
    <x v="13"/>
    <m/>
  </r>
  <r>
    <x v="89"/>
    <x v="34"/>
    <m/>
  </r>
  <r>
    <x v="89"/>
    <x v="10"/>
    <m/>
  </r>
  <r>
    <x v="89"/>
    <x v="7"/>
    <n v="4"/>
  </r>
  <r>
    <x v="89"/>
    <x v="7"/>
    <n v="4"/>
  </r>
  <r>
    <x v="37"/>
    <x v="0"/>
    <s v="Portsmouth"/>
  </r>
  <r>
    <x v="37"/>
    <x v="1"/>
    <m/>
  </r>
  <r>
    <x v="37"/>
    <x v="2"/>
    <s v="m"/>
  </r>
  <r>
    <x v="37"/>
    <x v="7"/>
    <s v="C"/>
  </r>
  <r>
    <x v="37"/>
    <x v="4"/>
    <n v="13"/>
  </r>
  <r>
    <x v="37"/>
    <x v="5"/>
    <s v="C60"/>
  </r>
  <r>
    <x v="37"/>
    <x v="6"/>
    <s v="0-4-0"/>
  </r>
  <r>
    <x v="37"/>
    <x v="7"/>
    <s v="4"/>
  </r>
  <r>
    <x v="37"/>
    <x v="8"/>
    <n v="0.1132"/>
  </r>
  <r>
    <x v="37"/>
    <x v="18"/>
    <m/>
  </r>
  <r>
    <x v="37"/>
    <x v="33"/>
    <m/>
  </r>
  <r>
    <x v="37"/>
    <x v="17"/>
    <m/>
  </r>
  <r>
    <x v="37"/>
    <x v="11"/>
    <m/>
  </r>
  <r>
    <x v="37"/>
    <x v="22"/>
    <m/>
  </r>
  <r>
    <x v="37"/>
    <x v="32"/>
    <m/>
  </r>
  <r>
    <x v="37"/>
    <x v="23"/>
    <m/>
  </r>
  <r>
    <x v="37"/>
    <x v="24"/>
    <m/>
  </r>
  <r>
    <x v="37"/>
    <x v="29"/>
    <m/>
  </r>
  <r>
    <x v="37"/>
    <x v="25"/>
    <m/>
  </r>
  <r>
    <x v="37"/>
    <x v="13"/>
    <m/>
  </r>
  <r>
    <x v="37"/>
    <x v="34"/>
    <m/>
  </r>
  <r>
    <x v="37"/>
    <x v="10"/>
    <m/>
  </r>
  <r>
    <x v="37"/>
    <x v="7"/>
    <n v="4"/>
  </r>
  <r>
    <x v="37"/>
    <x v="7"/>
    <n v="4"/>
  </r>
  <r>
    <x v="48"/>
    <x v="0"/>
    <s v="Weston Super Mare"/>
  </r>
  <r>
    <x v="48"/>
    <x v="1"/>
    <m/>
  </r>
  <r>
    <x v="48"/>
    <x v="2"/>
    <s v="m"/>
  </r>
  <r>
    <x v="48"/>
    <x v="7"/>
    <s v="D"/>
  </r>
  <r>
    <x v="48"/>
    <x v="4"/>
    <n v="13"/>
  </r>
  <r>
    <x v="48"/>
    <x v="5"/>
    <s v="D80"/>
  </r>
  <r>
    <x v="48"/>
    <x v="6"/>
    <s v="0-4-0"/>
  </r>
  <r>
    <x v="48"/>
    <x v="7"/>
    <s v="4"/>
  </r>
  <r>
    <x v="48"/>
    <x v="8"/>
    <n v="0.1132"/>
  </r>
  <r>
    <x v="48"/>
    <x v="18"/>
    <m/>
  </r>
  <r>
    <x v="48"/>
    <x v="33"/>
    <m/>
  </r>
  <r>
    <x v="48"/>
    <x v="17"/>
    <m/>
  </r>
  <r>
    <x v="48"/>
    <x v="11"/>
    <m/>
  </r>
  <r>
    <x v="48"/>
    <x v="22"/>
    <m/>
  </r>
  <r>
    <x v="48"/>
    <x v="32"/>
    <m/>
  </r>
  <r>
    <x v="48"/>
    <x v="23"/>
    <m/>
  </r>
  <r>
    <x v="48"/>
    <x v="24"/>
    <m/>
  </r>
  <r>
    <x v="48"/>
    <x v="29"/>
    <m/>
  </r>
  <r>
    <x v="48"/>
    <x v="25"/>
    <m/>
  </r>
  <r>
    <x v="48"/>
    <x v="13"/>
    <m/>
  </r>
  <r>
    <x v="48"/>
    <x v="34"/>
    <m/>
  </r>
  <r>
    <x v="48"/>
    <x v="10"/>
    <m/>
  </r>
  <r>
    <x v="48"/>
    <x v="7"/>
    <n v="4"/>
  </r>
  <r>
    <x v="48"/>
    <x v="7"/>
    <n v="4"/>
  </r>
  <r>
    <x v="28"/>
    <x v="0"/>
    <s v="Bournemouth"/>
  </r>
  <r>
    <x v="28"/>
    <x v="1"/>
    <m/>
  </r>
  <r>
    <x v="28"/>
    <x v="2"/>
    <s v="m"/>
  </r>
  <r>
    <x v="28"/>
    <x v="7"/>
    <s v="D"/>
  </r>
  <r>
    <x v="28"/>
    <x v="4"/>
    <n v="13"/>
  </r>
  <r>
    <x v="28"/>
    <x v="5"/>
    <s v="D81"/>
  </r>
  <r>
    <x v="28"/>
    <x v="6"/>
    <s v="0-4-0"/>
  </r>
  <r>
    <x v="28"/>
    <x v="7"/>
    <s v="4"/>
  </r>
  <r>
    <x v="28"/>
    <x v="8"/>
    <n v="0.1132"/>
  </r>
  <r>
    <x v="28"/>
    <x v="18"/>
    <m/>
  </r>
  <r>
    <x v="28"/>
    <x v="33"/>
    <m/>
  </r>
  <r>
    <x v="28"/>
    <x v="17"/>
    <m/>
  </r>
  <r>
    <x v="28"/>
    <x v="11"/>
    <m/>
  </r>
  <r>
    <x v="28"/>
    <x v="22"/>
    <m/>
  </r>
  <r>
    <x v="28"/>
    <x v="32"/>
    <m/>
  </r>
  <r>
    <x v="28"/>
    <x v="23"/>
    <m/>
  </r>
  <r>
    <x v="28"/>
    <x v="24"/>
    <m/>
  </r>
  <r>
    <x v="28"/>
    <x v="29"/>
    <m/>
  </r>
  <r>
    <x v="28"/>
    <x v="25"/>
    <m/>
  </r>
  <r>
    <x v="28"/>
    <x v="13"/>
    <m/>
  </r>
  <r>
    <x v="28"/>
    <x v="34"/>
    <m/>
  </r>
  <r>
    <x v="28"/>
    <x v="10"/>
    <m/>
  </r>
  <r>
    <x v="28"/>
    <x v="7"/>
    <n v="4"/>
  </r>
  <r>
    <x v="28"/>
    <x v="7"/>
    <n v="4"/>
  </r>
  <r>
    <x v="0"/>
    <x v="0"/>
    <s v="Bristol"/>
  </r>
  <r>
    <x v="0"/>
    <x v="1"/>
    <m/>
  </r>
  <r>
    <x v="0"/>
    <x v="2"/>
    <s v="m"/>
  </r>
  <r>
    <x v="0"/>
    <x v="7"/>
    <s v="A"/>
  </r>
  <r>
    <x v="0"/>
    <x v="4"/>
    <n v="13"/>
  </r>
  <r>
    <x v="0"/>
    <x v="5"/>
    <s v="A02"/>
  </r>
  <r>
    <x v="0"/>
    <x v="6"/>
    <s v="0-3-0"/>
  </r>
  <r>
    <x v="0"/>
    <x v="7"/>
    <s v="3"/>
  </r>
  <r>
    <x v="0"/>
    <x v="8"/>
    <n v="8.4900000000000003E-2"/>
  </r>
  <r>
    <x v="0"/>
    <x v="18"/>
    <m/>
  </r>
  <r>
    <x v="0"/>
    <x v="33"/>
    <m/>
  </r>
  <r>
    <x v="0"/>
    <x v="17"/>
    <m/>
  </r>
  <r>
    <x v="0"/>
    <x v="11"/>
    <m/>
  </r>
  <r>
    <x v="0"/>
    <x v="22"/>
    <m/>
  </r>
  <r>
    <x v="0"/>
    <x v="32"/>
    <m/>
  </r>
  <r>
    <x v="0"/>
    <x v="23"/>
    <m/>
  </r>
  <r>
    <x v="0"/>
    <x v="24"/>
    <m/>
  </r>
  <r>
    <x v="0"/>
    <x v="29"/>
    <m/>
  </r>
  <r>
    <x v="0"/>
    <x v="25"/>
    <m/>
  </r>
  <r>
    <x v="0"/>
    <x v="13"/>
    <m/>
  </r>
  <r>
    <x v="0"/>
    <x v="34"/>
    <m/>
  </r>
  <r>
    <x v="0"/>
    <x v="10"/>
    <n v="3"/>
  </r>
  <r>
    <x v="0"/>
    <x v="7"/>
    <n v="0"/>
  </r>
  <r>
    <x v="0"/>
    <x v="7"/>
    <n v="3"/>
  </r>
  <r>
    <x v="25"/>
    <x v="0"/>
    <s v="Portsmouth"/>
  </r>
  <r>
    <x v="25"/>
    <x v="1"/>
    <m/>
  </r>
  <r>
    <x v="25"/>
    <x v="2"/>
    <s v="m"/>
  </r>
  <r>
    <x v="25"/>
    <x v="7"/>
    <s v="A"/>
  </r>
  <r>
    <x v="25"/>
    <x v="4"/>
    <n v="13"/>
  </r>
  <r>
    <x v="25"/>
    <x v="5"/>
    <s v="A10"/>
  </r>
  <r>
    <x v="25"/>
    <x v="6"/>
    <s v="0-3-0"/>
  </r>
  <r>
    <x v="25"/>
    <x v="7"/>
    <s v="3"/>
  </r>
  <r>
    <x v="25"/>
    <x v="8"/>
    <n v="8.4900000000000003E-2"/>
  </r>
  <r>
    <x v="25"/>
    <x v="18"/>
    <m/>
  </r>
  <r>
    <x v="25"/>
    <x v="33"/>
    <m/>
  </r>
  <r>
    <x v="25"/>
    <x v="17"/>
    <m/>
  </r>
  <r>
    <x v="25"/>
    <x v="11"/>
    <m/>
  </r>
  <r>
    <x v="25"/>
    <x v="22"/>
    <m/>
  </r>
  <r>
    <x v="25"/>
    <x v="32"/>
    <m/>
  </r>
  <r>
    <x v="25"/>
    <x v="23"/>
    <m/>
  </r>
  <r>
    <x v="25"/>
    <x v="24"/>
    <m/>
  </r>
  <r>
    <x v="25"/>
    <x v="29"/>
    <m/>
  </r>
  <r>
    <x v="25"/>
    <x v="25"/>
    <m/>
  </r>
  <r>
    <x v="25"/>
    <x v="13"/>
    <m/>
  </r>
  <r>
    <x v="25"/>
    <x v="34"/>
    <m/>
  </r>
  <r>
    <x v="25"/>
    <x v="10"/>
    <m/>
  </r>
  <r>
    <x v="25"/>
    <x v="7"/>
    <n v="3"/>
  </r>
  <r>
    <x v="25"/>
    <x v="7"/>
    <n v="3"/>
  </r>
  <r>
    <x v="74"/>
    <x v="0"/>
    <s v="Southampton"/>
  </r>
  <r>
    <x v="74"/>
    <x v="1"/>
    <m/>
  </r>
  <r>
    <x v="74"/>
    <x v="2"/>
    <s v="M"/>
  </r>
  <r>
    <x v="74"/>
    <x v="7"/>
    <s v="A"/>
  </r>
  <r>
    <x v="74"/>
    <x v="4"/>
    <n v="15"/>
  </r>
  <r>
    <x v="74"/>
    <x v="5"/>
    <s v="A05"/>
  </r>
  <r>
    <x v="74"/>
    <x v="6"/>
    <s v="0-2-0"/>
  </r>
  <r>
    <x v="74"/>
    <x v="7"/>
    <s v="2"/>
  </r>
  <r>
    <x v="74"/>
    <x v="8"/>
    <n v="5.6599999999999998E-2"/>
  </r>
  <r>
    <x v="74"/>
    <x v="18"/>
    <m/>
  </r>
  <r>
    <x v="74"/>
    <x v="33"/>
    <m/>
  </r>
  <r>
    <x v="74"/>
    <x v="17"/>
    <m/>
  </r>
  <r>
    <x v="74"/>
    <x v="11"/>
    <m/>
  </r>
  <r>
    <x v="74"/>
    <x v="22"/>
    <m/>
  </r>
  <r>
    <x v="74"/>
    <x v="32"/>
    <m/>
  </r>
  <r>
    <x v="74"/>
    <x v="23"/>
    <m/>
  </r>
  <r>
    <x v="74"/>
    <x v="24"/>
    <m/>
  </r>
  <r>
    <x v="74"/>
    <x v="29"/>
    <m/>
  </r>
  <r>
    <x v="74"/>
    <x v="25"/>
    <m/>
  </r>
  <r>
    <x v="74"/>
    <x v="13"/>
    <m/>
  </r>
  <r>
    <x v="74"/>
    <x v="34"/>
    <m/>
  </r>
  <r>
    <x v="74"/>
    <x v="10"/>
    <m/>
  </r>
  <r>
    <x v="74"/>
    <x v="7"/>
    <n v="2"/>
  </r>
  <r>
    <x v="74"/>
    <x v="7"/>
    <n v="2"/>
  </r>
  <r>
    <x v="98"/>
    <x v="0"/>
    <s v="Portsmouth"/>
  </r>
  <r>
    <x v="98"/>
    <x v="1"/>
    <s v="Hants"/>
  </r>
  <r>
    <x v="98"/>
    <x v="2"/>
    <s v="NM"/>
  </r>
  <r>
    <x v="98"/>
    <x v="7"/>
    <s v="A"/>
  </r>
  <r>
    <x v="98"/>
    <x v="4"/>
    <n v="15"/>
  </r>
  <r>
    <x v="98"/>
    <x v="5"/>
    <s v="A14"/>
  </r>
  <r>
    <x v="98"/>
    <x v="6"/>
    <s v="0-2-0"/>
  </r>
  <r>
    <x v="98"/>
    <x v="7"/>
    <s v="2"/>
  </r>
  <r>
    <x v="98"/>
    <x v="8"/>
    <n v="5.6599999999999998E-2"/>
  </r>
  <r>
    <x v="98"/>
    <x v="18"/>
    <m/>
  </r>
  <r>
    <x v="98"/>
    <x v="33"/>
    <m/>
  </r>
  <r>
    <x v="98"/>
    <x v="17"/>
    <m/>
  </r>
  <r>
    <x v="98"/>
    <x v="11"/>
    <m/>
  </r>
  <r>
    <x v="98"/>
    <x v="22"/>
    <m/>
  </r>
  <r>
    <x v="98"/>
    <x v="32"/>
    <m/>
  </r>
  <r>
    <x v="98"/>
    <x v="23"/>
    <m/>
  </r>
  <r>
    <x v="98"/>
    <x v="24"/>
    <m/>
  </r>
  <r>
    <x v="98"/>
    <x v="29"/>
    <m/>
  </r>
  <r>
    <x v="98"/>
    <x v="25"/>
    <m/>
  </r>
  <r>
    <x v="98"/>
    <x v="13"/>
    <m/>
  </r>
  <r>
    <x v="98"/>
    <x v="34"/>
    <m/>
  </r>
  <r>
    <x v="98"/>
    <x v="10"/>
    <m/>
  </r>
  <r>
    <x v="98"/>
    <x v="7"/>
    <n v="2"/>
  </r>
  <r>
    <x v="98"/>
    <x v="7"/>
    <n v="2"/>
  </r>
  <r>
    <x v="120"/>
    <x v="0"/>
    <m/>
  </r>
  <r>
    <x v="120"/>
    <x v="1"/>
    <m/>
  </r>
  <r>
    <x v="120"/>
    <x v="2"/>
    <s v="m"/>
  </r>
  <r>
    <x v="120"/>
    <x v="7"/>
    <s v="C"/>
  </r>
  <r>
    <x v="120"/>
    <x v="4"/>
    <n v="15"/>
  </r>
  <r>
    <x v="120"/>
    <x v="5"/>
    <s v="C50"/>
  </r>
  <r>
    <x v="120"/>
    <x v="6"/>
    <s v="0-2-0"/>
  </r>
  <r>
    <x v="120"/>
    <x v="7"/>
    <s v="2"/>
  </r>
  <r>
    <x v="120"/>
    <x v="8"/>
    <n v="5.6599999999999998E-2"/>
  </r>
  <r>
    <x v="120"/>
    <x v="18"/>
    <m/>
  </r>
  <r>
    <x v="120"/>
    <x v="33"/>
    <m/>
  </r>
  <r>
    <x v="120"/>
    <x v="17"/>
    <m/>
  </r>
  <r>
    <x v="120"/>
    <x v="11"/>
    <m/>
  </r>
  <r>
    <x v="120"/>
    <x v="22"/>
    <m/>
  </r>
  <r>
    <x v="120"/>
    <x v="32"/>
    <m/>
  </r>
  <r>
    <x v="120"/>
    <x v="23"/>
    <m/>
  </r>
  <r>
    <x v="120"/>
    <x v="24"/>
    <m/>
  </r>
  <r>
    <x v="120"/>
    <x v="29"/>
    <m/>
  </r>
  <r>
    <x v="120"/>
    <x v="25"/>
    <m/>
  </r>
  <r>
    <x v="120"/>
    <x v="13"/>
    <m/>
  </r>
  <r>
    <x v="120"/>
    <x v="34"/>
    <m/>
  </r>
  <r>
    <x v="120"/>
    <x v="10"/>
    <m/>
  </r>
  <r>
    <x v="120"/>
    <x v="7"/>
    <n v="2"/>
  </r>
  <r>
    <x v="120"/>
    <x v="7"/>
    <n v="2"/>
  </r>
  <r>
    <x v="70"/>
    <x v="0"/>
    <s v="Fareham"/>
  </r>
  <r>
    <x v="70"/>
    <x v="1"/>
    <m/>
  </r>
  <r>
    <x v="70"/>
    <x v="2"/>
    <s v="m"/>
  </r>
  <r>
    <x v="70"/>
    <x v="7"/>
    <s v="C"/>
  </r>
  <r>
    <x v="70"/>
    <x v="4"/>
    <n v="15"/>
  </r>
  <r>
    <x v="70"/>
    <x v="5"/>
    <s v="C62"/>
  </r>
  <r>
    <x v="70"/>
    <x v="6"/>
    <s v="0-2-0"/>
  </r>
  <r>
    <x v="70"/>
    <x v="7"/>
    <s v="2"/>
  </r>
  <r>
    <x v="70"/>
    <x v="8"/>
    <n v="5.6599999999999998E-2"/>
  </r>
  <r>
    <x v="70"/>
    <x v="18"/>
    <m/>
  </r>
  <r>
    <x v="70"/>
    <x v="33"/>
    <m/>
  </r>
  <r>
    <x v="70"/>
    <x v="17"/>
    <m/>
  </r>
  <r>
    <x v="70"/>
    <x v="11"/>
    <m/>
  </r>
  <r>
    <x v="70"/>
    <x v="22"/>
    <m/>
  </r>
  <r>
    <x v="70"/>
    <x v="32"/>
    <m/>
  </r>
  <r>
    <x v="70"/>
    <x v="23"/>
    <m/>
  </r>
  <r>
    <x v="70"/>
    <x v="24"/>
    <m/>
  </r>
  <r>
    <x v="70"/>
    <x v="29"/>
    <m/>
  </r>
  <r>
    <x v="70"/>
    <x v="25"/>
    <m/>
  </r>
  <r>
    <x v="70"/>
    <x v="13"/>
    <m/>
  </r>
  <r>
    <x v="70"/>
    <x v="34"/>
    <m/>
  </r>
  <r>
    <x v="70"/>
    <x v="10"/>
    <m/>
  </r>
  <r>
    <x v="70"/>
    <x v="7"/>
    <n v="2"/>
  </r>
  <r>
    <x v="70"/>
    <x v="7"/>
    <n v="2"/>
  </r>
  <r>
    <x v="119"/>
    <x v="0"/>
    <m/>
  </r>
  <r>
    <x v="119"/>
    <x v="1"/>
    <m/>
  </r>
  <r>
    <x v="119"/>
    <x v="2"/>
    <s v="m"/>
  </r>
  <r>
    <x v="119"/>
    <x v="7"/>
    <s v="C"/>
  </r>
  <r>
    <x v="119"/>
    <x v="4"/>
    <n v="15"/>
  </r>
  <r>
    <x v="119"/>
    <x v="5"/>
    <s v="C65"/>
  </r>
  <r>
    <x v="119"/>
    <x v="6"/>
    <s v="0-2-0"/>
  </r>
  <r>
    <x v="119"/>
    <x v="7"/>
    <s v="2"/>
  </r>
  <r>
    <x v="119"/>
    <x v="8"/>
    <n v="5.6599999999999998E-2"/>
  </r>
  <r>
    <x v="119"/>
    <x v="18"/>
    <m/>
  </r>
  <r>
    <x v="119"/>
    <x v="33"/>
    <m/>
  </r>
  <r>
    <x v="119"/>
    <x v="17"/>
    <m/>
  </r>
  <r>
    <x v="119"/>
    <x v="11"/>
    <m/>
  </r>
  <r>
    <x v="119"/>
    <x v="22"/>
    <m/>
  </r>
  <r>
    <x v="119"/>
    <x v="32"/>
    <m/>
  </r>
  <r>
    <x v="119"/>
    <x v="23"/>
    <m/>
  </r>
  <r>
    <x v="119"/>
    <x v="24"/>
    <m/>
  </r>
  <r>
    <x v="119"/>
    <x v="29"/>
    <m/>
  </r>
  <r>
    <x v="119"/>
    <x v="25"/>
    <m/>
  </r>
  <r>
    <x v="119"/>
    <x v="13"/>
    <m/>
  </r>
  <r>
    <x v="119"/>
    <x v="34"/>
    <m/>
  </r>
  <r>
    <x v="119"/>
    <x v="10"/>
    <m/>
  </r>
  <r>
    <x v="119"/>
    <x v="7"/>
    <n v="2"/>
  </r>
  <r>
    <x v="119"/>
    <x v="7"/>
    <n v="2"/>
  </r>
  <r>
    <x v="97"/>
    <x v="0"/>
    <m/>
  </r>
  <r>
    <x v="97"/>
    <x v="1"/>
    <m/>
  </r>
  <r>
    <x v="97"/>
    <x v="2"/>
    <s v="NM"/>
  </r>
  <r>
    <x v="97"/>
    <x v="7"/>
    <s v="D"/>
  </r>
  <r>
    <x v="97"/>
    <x v="4"/>
    <n v="15"/>
  </r>
  <r>
    <x v="97"/>
    <x v="5"/>
    <s v="D77"/>
  </r>
  <r>
    <x v="97"/>
    <x v="6"/>
    <s v="0-2-0"/>
  </r>
  <r>
    <x v="97"/>
    <x v="7"/>
    <s v="2"/>
  </r>
  <r>
    <x v="97"/>
    <x v="8"/>
    <n v="5.6599999999999998E-2"/>
  </r>
  <r>
    <x v="97"/>
    <x v="18"/>
    <m/>
  </r>
  <r>
    <x v="97"/>
    <x v="33"/>
    <m/>
  </r>
  <r>
    <x v="97"/>
    <x v="17"/>
    <m/>
  </r>
  <r>
    <x v="97"/>
    <x v="11"/>
    <m/>
  </r>
  <r>
    <x v="97"/>
    <x v="22"/>
    <m/>
  </r>
  <r>
    <x v="97"/>
    <x v="32"/>
    <m/>
  </r>
  <r>
    <x v="97"/>
    <x v="23"/>
    <m/>
  </r>
  <r>
    <x v="97"/>
    <x v="24"/>
    <m/>
  </r>
  <r>
    <x v="97"/>
    <x v="29"/>
    <m/>
  </r>
  <r>
    <x v="97"/>
    <x v="25"/>
    <m/>
  </r>
  <r>
    <x v="97"/>
    <x v="13"/>
    <m/>
  </r>
  <r>
    <x v="97"/>
    <x v="34"/>
    <m/>
  </r>
  <r>
    <x v="97"/>
    <x v="10"/>
    <m/>
  </r>
  <r>
    <x v="97"/>
    <x v="7"/>
    <n v="2"/>
  </r>
  <r>
    <x v="97"/>
    <x v="7"/>
    <n v="2"/>
  </r>
  <r>
    <x v="33"/>
    <x v="0"/>
    <s v="Bristol"/>
  </r>
  <r>
    <x v="33"/>
    <x v="1"/>
    <s v="Hampshire"/>
  </r>
  <r>
    <x v="33"/>
    <x v="2"/>
    <s v="m"/>
  </r>
  <r>
    <x v="33"/>
    <x v="7"/>
    <s v="D"/>
  </r>
  <r>
    <x v="33"/>
    <x v="4"/>
    <n v="15"/>
  </r>
  <r>
    <x v="33"/>
    <x v="5"/>
    <s v="D88"/>
  </r>
  <r>
    <x v="33"/>
    <x v="6"/>
    <s v="0-2-0"/>
  </r>
  <r>
    <x v="33"/>
    <x v="7"/>
    <s v="2"/>
  </r>
  <r>
    <x v="33"/>
    <x v="8"/>
    <n v="5.6599999999999998E-2"/>
  </r>
  <r>
    <x v="33"/>
    <x v="18"/>
    <m/>
  </r>
  <r>
    <x v="33"/>
    <x v="33"/>
    <m/>
  </r>
  <r>
    <x v="33"/>
    <x v="17"/>
    <m/>
  </r>
  <r>
    <x v="33"/>
    <x v="11"/>
    <m/>
  </r>
  <r>
    <x v="33"/>
    <x v="22"/>
    <m/>
  </r>
  <r>
    <x v="33"/>
    <x v="32"/>
    <m/>
  </r>
  <r>
    <x v="33"/>
    <x v="23"/>
    <m/>
  </r>
  <r>
    <x v="33"/>
    <x v="24"/>
    <m/>
  </r>
  <r>
    <x v="33"/>
    <x v="29"/>
    <m/>
  </r>
  <r>
    <x v="33"/>
    <x v="25"/>
    <m/>
  </r>
  <r>
    <x v="33"/>
    <x v="13"/>
    <m/>
  </r>
  <r>
    <x v="33"/>
    <x v="34"/>
    <m/>
  </r>
  <r>
    <x v="33"/>
    <x v="10"/>
    <m/>
  </r>
  <r>
    <x v="33"/>
    <x v="7"/>
    <n v="2"/>
  </r>
  <r>
    <x v="33"/>
    <x v="7"/>
    <n v="2"/>
  </r>
  <r>
    <x v="31"/>
    <x v="0"/>
    <s v="Portsmouth"/>
  </r>
  <r>
    <x v="31"/>
    <x v="1"/>
    <m/>
  </r>
  <r>
    <x v="31"/>
    <x v="2"/>
    <s v="m"/>
  </r>
  <r>
    <x v="31"/>
    <x v="7"/>
    <s v="D"/>
  </r>
  <r>
    <x v="31"/>
    <x v="4"/>
    <n v="15"/>
  </r>
  <r>
    <x v="31"/>
    <x v="5"/>
    <s v="D90"/>
  </r>
  <r>
    <x v="31"/>
    <x v="6"/>
    <s v="0-2-0"/>
  </r>
  <r>
    <x v="31"/>
    <x v="7"/>
    <s v="2"/>
  </r>
  <r>
    <x v="31"/>
    <x v="8"/>
    <n v="5.6599999999999998E-2"/>
  </r>
  <r>
    <x v="31"/>
    <x v="18"/>
    <m/>
  </r>
  <r>
    <x v="31"/>
    <x v="33"/>
    <m/>
  </r>
  <r>
    <x v="31"/>
    <x v="17"/>
    <m/>
  </r>
  <r>
    <x v="31"/>
    <x v="11"/>
    <m/>
  </r>
  <r>
    <x v="31"/>
    <x v="22"/>
    <m/>
  </r>
  <r>
    <x v="31"/>
    <x v="32"/>
    <m/>
  </r>
  <r>
    <x v="31"/>
    <x v="23"/>
    <m/>
  </r>
  <r>
    <x v="31"/>
    <x v="24"/>
    <m/>
  </r>
  <r>
    <x v="31"/>
    <x v="29"/>
    <m/>
  </r>
  <r>
    <x v="31"/>
    <x v="25"/>
    <m/>
  </r>
  <r>
    <x v="31"/>
    <x v="13"/>
    <m/>
  </r>
  <r>
    <x v="31"/>
    <x v="34"/>
    <m/>
  </r>
  <r>
    <x v="31"/>
    <x v="10"/>
    <m/>
  </r>
  <r>
    <x v="31"/>
    <x v="7"/>
    <n v="2"/>
  </r>
  <r>
    <x v="31"/>
    <x v="7"/>
    <n v="2"/>
  </r>
  <r>
    <x v="95"/>
    <x v="0"/>
    <m/>
  </r>
  <r>
    <x v="95"/>
    <x v="1"/>
    <m/>
  </r>
  <r>
    <x v="95"/>
    <x v="2"/>
    <s v="m"/>
  </r>
  <r>
    <x v="95"/>
    <x v="7"/>
    <s v="B"/>
  </r>
  <r>
    <x v="95"/>
    <x v="4"/>
    <n v="17"/>
  </r>
  <r>
    <x v="95"/>
    <x v="5"/>
    <s v="B29"/>
  </r>
  <r>
    <x v="95"/>
    <x v="6"/>
    <s v="0-2-0"/>
  </r>
  <r>
    <x v="95"/>
    <x v="7"/>
    <s v="2"/>
  </r>
  <r>
    <x v="95"/>
    <x v="8"/>
    <n v="5.6599999999999998E-2"/>
  </r>
  <r>
    <x v="95"/>
    <x v="18"/>
    <m/>
  </r>
  <r>
    <x v="95"/>
    <x v="33"/>
    <m/>
  </r>
  <r>
    <x v="95"/>
    <x v="17"/>
    <m/>
  </r>
  <r>
    <x v="95"/>
    <x v="11"/>
    <m/>
  </r>
  <r>
    <x v="95"/>
    <x v="22"/>
    <m/>
  </r>
  <r>
    <x v="95"/>
    <x v="32"/>
    <m/>
  </r>
  <r>
    <x v="95"/>
    <x v="23"/>
    <m/>
  </r>
  <r>
    <x v="95"/>
    <x v="24"/>
    <m/>
  </r>
  <r>
    <x v="95"/>
    <x v="29"/>
    <m/>
  </r>
  <r>
    <x v="95"/>
    <x v="25"/>
    <m/>
  </r>
  <r>
    <x v="95"/>
    <x v="13"/>
    <m/>
  </r>
  <r>
    <x v="95"/>
    <x v="34"/>
    <m/>
  </r>
  <r>
    <x v="95"/>
    <x v="10"/>
    <m/>
  </r>
  <r>
    <x v="95"/>
    <x v="7"/>
    <n v="2"/>
  </r>
  <r>
    <x v="95"/>
    <x v="7"/>
    <n v="2"/>
  </r>
  <r>
    <x v="69"/>
    <x v="0"/>
    <s v="Bournemouth"/>
  </r>
  <r>
    <x v="69"/>
    <x v="1"/>
    <m/>
  </r>
  <r>
    <x v="69"/>
    <x v="2"/>
    <s v="m"/>
  </r>
  <r>
    <x v="69"/>
    <x v="7"/>
    <s v="B"/>
  </r>
  <r>
    <x v="69"/>
    <x v="4"/>
    <n v="17"/>
  </r>
  <r>
    <x v="69"/>
    <x v="5"/>
    <s v="B37"/>
  </r>
  <r>
    <x v="69"/>
    <x v="6"/>
    <s v="0-2-0"/>
  </r>
  <r>
    <x v="69"/>
    <x v="7"/>
    <s v="2"/>
  </r>
  <r>
    <x v="69"/>
    <x v="8"/>
    <n v="5.6599999999999998E-2"/>
  </r>
  <r>
    <x v="69"/>
    <x v="18"/>
    <m/>
  </r>
  <r>
    <x v="69"/>
    <x v="33"/>
    <m/>
  </r>
  <r>
    <x v="69"/>
    <x v="17"/>
    <m/>
  </r>
  <r>
    <x v="69"/>
    <x v="11"/>
    <m/>
  </r>
  <r>
    <x v="69"/>
    <x v="22"/>
    <m/>
  </r>
  <r>
    <x v="69"/>
    <x v="32"/>
    <m/>
  </r>
  <r>
    <x v="69"/>
    <x v="23"/>
    <m/>
  </r>
  <r>
    <x v="69"/>
    <x v="24"/>
    <m/>
  </r>
  <r>
    <x v="69"/>
    <x v="29"/>
    <m/>
  </r>
  <r>
    <x v="69"/>
    <x v="25"/>
    <m/>
  </r>
  <r>
    <x v="69"/>
    <x v="13"/>
    <m/>
  </r>
  <r>
    <x v="69"/>
    <x v="34"/>
    <m/>
  </r>
  <r>
    <x v="69"/>
    <x v="10"/>
    <m/>
  </r>
  <r>
    <x v="69"/>
    <x v="7"/>
    <n v="2"/>
  </r>
  <r>
    <x v="69"/>
    <x v="7"/>
    <n v="2"/>
  </r>
  <r>
    <x v="6"/>
    <x v="0"/>
    <s v="Southampton"/>
  </r>
  <r>
    <x v="6"/>
    <x v="1"/>
    <m/>
  </r>
  <r>
    <x v="6"/>
    <x v="2"/>
    <s v="m"/>
  </r>
  <r>
    <x v="6"/>
    <x v="7"/>
    <s v="A"/>
  </r>
  <r>
    <x v="6"/>
    <x v="4"/>
    <n v="17"/>
  </r>
  <r>
    <x v="6"/>
    <x v="5"/>
    <s v="A01"/>
  </r>
  <r>
    <x v="6"/>
    <x v="6"/>
    <s v="0-1-0"/>
  </r>
  <r>
    <x v="6"/>
    <x v="7"/>
    <s v="1"/>
  </r>
  <r>
    <x v="6"/>
    <x v="8"/>
    <n v="2.8299999999999999E-2"/>
  </r>
  <r>
    <x v="6"/>
    <x v="18"/>
    <m/>
  </r>
  <r>
    <x v="6"/>
    <x v="33"/>
    <m/>
  </r>
  <r>
    <x v="6"/>
    <x v="17"/>
    <m/>
  </r>
  <r>
    <x v="6"/>
    <x v="11"/>
    <m/>
  </r>
  <r>
    <x v="6"/>
    <x v="22"/>
    <m/>
  </r>
  <r>
    <x v="6"/>
    <x v="32"/>
    <m/>
  </r>
  <r>
    <x v="6"/>
    <x v="23"/>
    <m/>
  </r>
  <r>
    <x v="6"/>
    <x v="24"/>
    <m/>
  </r>
  <r>
    <x v="6"/>
    <x v="29"/>
    <m/>
  </r>
  <r>
    <x v="6"/>
    <x v="25"/>
    <m/>
  </r>
  <r>
    <x v="6"/>
    <x v="13"/>
    <m/>
  </r>
  <r>
    <x v="6"/>
    <x v="34"/>
    <m/>
  </r>
  <r>
    <x v="6"/>
    <x v="10"/>
    <m/>
  </r>
  <r>
    <x v="6"/>
    <x v="7"/>
    <n v="1"/>
  </r>
  <r>
    <x v="6"/>
    <x v="7"/>
    <n v="1"/>
  </r>
  <r>
    <x v="54"/>
    <x v="0"/>
    <s v="Southampton"/>
  </r>
  <r>
    <x v="54"/>
    <x v="1"/>
    <m/>
  </r>
  <r>
    <x v="54"/>
    <x v="2"/>
    <s v="m"/>
  </r>
  <r>
    <x v="54"/>
    <x v="7"/>
    <s v="A"/>
  </r>
  <r>
    <x v="54"/>
    <x v="4"/>
    <n v="17"/>
  </r>
  <r>
    <x v="54"/>
    <x v="5"/>
    <s v="A24"/>
  </r>
  <r>
    <x v="54"/>
    <x v="6"/>
    <s v="0-1-0"/>
  </r>
  <r>
    <x v="54"/>
    <x v="7"/>
    <s v="1"/>
  </r>
  <r>
    <x v="54"/>
    <x v="8"/>
    <n v="2.8299999999999999E-2"/>
  </r>
  <r>
    <x v="54"/>
    <x v="18"/>
    <m/>
  </r>
  <r>
    <x v="54"/>
    <x v="33"/>
    <m/>
  </r>
  <r>
    <x v="54"/>
    <x v="17"/>
    <m/>
  </r>
  <r>
    <x v="54"/>
    <x v="11"/>
    <m/>
  </r>
  <r>
    <x v="54"/>
    <x v="22"/>
    <m/>
  </r>
  <r>
    <x v="54"/>
    <x v="32"/>
    <m/>
  </r>
  <r>
    <x v="54"/>
    <x v="23"/>
    <m/>
  </r>
  <r>
    <x v="54"/>
    <x v="24"/>
    <m/>
  </r>
  <r>
    <x v="54"/>
    <x v="29"/>
    <m/>
  </r>
  <r>
    <x v="54"/>
    <x v="25"/>
    <m/>
  </r>
  <r>
    <x v="54"/>
    <x v="13"/>
    <m/>
  </r>
  <r>
    <x v="54"/>
    <x v="34"/>
    <m/>
  </r>
  <r>
    <x v="54"/>
    <x v="10"/>
    <m/>
  </r>
  <r>
    <x v="54"/>
    <x v="7"/>
    <n v="1"/>
  </r>
  <r>
    <x v="54"/>
    <x v="7"/>
    <n v="1"/>
  </r>
  <r>
    <x v="79"/>
    <x v="0"/>
    <s v="Portsmouth"/>
  </r>
  <r>
    <x v="79"/>
    <x v="1"/>
    <m/>
  </r>
  <r>
    <x v="79"/>
    <x v="2"/>
    <s v="m"/>
  </r>
  <r>
    <x v="79"/>
    <x v="7"/>
    <s v="C"/>
  </r>
  <r>
    <x v="79"/>
    <x v="4"/>
    <n v="18"/>
  </r>
  <r>
    <x v="79"/>
    <x v="5"/>
    <s v="C49"/>
  </r>
  <r>
    <x v="79"/>
    <x v="6"/>
    <s v="0-1-0"/>
  </r>
  <r>
    <x v="79"/>
    <x v="7"/>
    <s v="1"/>
  </r>
  <r>
    <x v="79"/>
    <x v="8"/>
    <n v="2.8299999999999999E-2"/>
  </r>
  <r>
    <x v="79"/>
    <x v="18"/>
    <m/>
  </r>
  <r>
    <x v="79"/>
    <x v="33"/>
    <m/>
  </r>
  <r>
    <x v="79"/>
    <x v="17"/>
    <m/>
  </r>
  <r>
    <x v="79"/>
    <x v="11"/>
    <m/>
  </r>
  <r>
    <x v="79"/>
    <x v="22"/>
    <m/>
  </r>
  <r>
    <x v="79"/>
    <x v="32"/>
    <m/>
  </r>
  <r>
    <x v="79"/>
    <x v="23"/>
    <m/>
  </r>
  <r>
    <x v="79"/>
    <x v="24"/>
    <m/>
  </r>
  <r>
    <x v="79"/>
    <x v="29"/>
    <m/>
  </r>
  <r>
    <x v="79"/>
    <x v="25"/>
    <m/>
  </r>
  <r>
    <x v="79"/>
    <x v="13"/>
    <m/>
  </r>
  <r>
    <x v="79"/>
    <x v="34"/>
    <m/>
  </r>
  <r>
    <x v="79"/>
    <x v="10"/>
    <m/>
  </r>
  <r>
    <x v="79"/>
    <x v="7"/>
    <n v="1"/>
  </r>
  <r>
    <x v="79"/>
    <x v="7"/>
    <n v="1"/>
  </r>
  <r>
    <x v="43"/>
    <x v="0"/>
    <s v="Southampton"/>
  </r>
  <r>
    <x v="43"/>
    <x v="1"/>
    <m/>
  </r>
  <r>
    <x v="43"/>
    <x v="2"/>
    <s v="m"/>
  </r>
  <r>
    <x v="43"/>
    <x v="7"/>
    <s v="C"/>
  </r>
  <r>
    <x v="43"/>
    <x v="4"/>
    <n v="18"/>
  </r>
  <r>
    <x v="43"/>
    <x v="5"/>
    <s v="C68"/>
  </r>
  <r>
    <x v="43"/>
    <x v="6"/>
    <s v="0-1-0"/>
  </r>
  <r>
    <x v="43"/>
    <x v="7"/>
    <s v="1"/>
  </r>
  <r>
    <x v="43"/>
    <x v="8"/>
    <n v="2.8299999999999999E-2"/>
  </r>
  <r>
    <x v="43"/>
    <x v="18"/>
    <m/>
  </r>
  <r>
    <x v="43"/>
    <x v="33"/>
    <m/>
  </r>
  <r>
    <x v="43"/>
    <x v="17"/>
    <m/>
  </r>
  <r>
    <x v="43"/>
    <x v="11"/>
    <m/>
  </r>
  <r>
    <x v="43"/>
    <x v="22"/>
    <m/>
  </r>
  <r>
    <x v="43"/>
    <x v="32"/>
    <m/>
  </r>
  <r>
    <x v="43"/>
    <x v="23"/>
    <m/>
  </r>
  <r>
    <x v="43"/>
    <x v="24"/>
    <m/>
  </r>
  <r>
    <x v="43"/>
    <x v="29"/>
    <m/>
  </r>
  <r>
    <x v="43"/>
    <x v="25"/>
    <m/>
  </r>
  <r>
    <x v="43"/>
    <x v="13"/>
    <m/>
  </r>
  <r>
    <x v="43"/>
    <x v="34"/>
    <m/>
  </r>
  <r>
    <x v="43"/>
    <x v="10"/>
    <m/>
  </r>
  <r>
    <x v="43"/>
    <x v="7"/>
    <n v="1"/>
  </r>
  <r>
    <x v="43"/>
    <x v="7"/>
    <n v="1"/>
  </r>
  <r>
    <x v="63"/>
    <x v="0"/>
    <s v="Portsmouth"/>
  </r>
  <r>
    <x v="63"/>
    <x v="1"/>
    <m/>
  </r>
  <r>
    <x v="63"/>
    <x v="2"/>
    <s v="m"/>
  </r>
  <r>
    <x v="63"/>
    <x v="7"/>
    <s v="D"/>
  </r>
  <r>
    <x v="63"/>
    <x v="4"/>
    <n v="18"/>
  </r>
  <r>
    <x v="63"/>
    <x v="5"/>
    <s v="D75"/>
  </r>
  <r>
    <x v="63"/>
    <x v="6"/>
    <s v="0-1-0"/>
  </r>
  <r>
    <x v="63"/>
    <x v="7"/>
    <s v="1"/>
  </r>
  <r>
    <x v="63"/>
    <x v="8"/>
    <n v="2.8299999999999999E-2"/>
  </r>
  <r>
    <x v="63"/>
    <x v="18"/>
    <m/>
  </r>
  <r>
    <x v="63"/>
    <x v="33"/>
    <m/>
  </r>
  <r>
    <x v="63"/>
    <x v="17"/>
    <m/>
  </r>
  <r>
    <x v="63"/>
    <x v="11"/>
    <m/>
  </r>
  <r>
    <x v="63"/>
    <x v="22"/>
    <m/>
  </r>
  <r>
    <x v="63"/>
    <x v="32"/>
    <m/>
  </r>
  <r>
    <x v="63"/>
    <x v="23"/>
    <m/>
  </r>
  <r>
    <x v="63"/>
    <x v="24"/>
    <m/>
  </r>
  <r>
    <x v="63"/>
    <x v="29"/>
    <m/>
  </r>
  <r>
    <x v="63"/>
    <x v="25"/>
    <m/>
  </r>
  <r>
    <x v="63"/>
    <x v="13"/>
    <m/>
  </r>
  <r>
    <x v="63"/>
    <x v="34"/>
    <m/>
  </r>
  <r>
    <x v="63"/>
    <x v="10"/>
    <m/>
  </r>
  <r>
    <x v="63"/>
    <x v="7"/>
    <n v="1"/>
  </r>
  <r>
    <x v="63"/>
    <x v="7"/>
    <n v="1"/>
  </r>
  <r>
    <x v="36"/>
    <x v="0"/>
    <s v="Portsmouth"/>
  </r>
  <r>
    <x v="36"/>
    <x v="1"/>
    <m/>
  </r>
  <r>
    <x v="36"/>
    <x v="2"/>
    <s v="m"/>
  </r>
  <r>
    <x v="36"/>
    <x v="7"/>
    <s v="B"/>
  </r>
  <r>
    <x v="36"/>
    <x v="4"/>
    <n v="19"/>
  </r>
  <r>
    <x v="36"/>
    <x v="5"/>
    <s v="B31"/>
  </r>
  <r>
    <x v="36"/>
    <x v="6"/>
    <s v="0-1-0"/>
  </r>
  <r>
    <x v="36"/>
    <x v="7"/>
    <s v="1"/>
  </r>
  <r>
    <x v="36"/>
    <x v="8"/>
    <n v="2.8299999999999999E-2"/>
  </r>
  <r>
    <x v="36"/>
    <x v="18"/>
    <m/>
  </r>
  <r>
    <x v="36"/>
    <x v="33"/>
    <m/>
  </r>
  <r>
    <x v="36"/>
    <x v="17"/>
    <m/>
  </r>
  <r>
    <x v="36"/>
    <x v="11"/>
    <m/>
  </r>
  <r>
    <x v="36"/>
    <x v="22"/>
    <m/>
  </r>
  <r>
    <x v="36"/>
    <x v="32"/>
    <m/>
  </r>
  <r>
    <x v="36"/>
    <x v="23"/>
    <m/>
  </r>
  <r>
    <x v="36"/>
    <x v="24"/>
    <m/>
  </r>
  <r>
    <x v="36"/>
    <x v="29"/>
    <m/>
  </r>
  <r>
    <x v="36"/>
    <x v="25"/>
    <m/>
  </r>
  <r>
    <x v="36"/>
    <x v="13"/>
    <m/>
  </r>
  <r>
    <x v="36"/>
    <x v="34"/>
    <m/>
  </r>
  <r>
    <x v="36"/>
    <x v="10"/>
    <m/>
  </r>
  <r>
    <x v="36"/>
    <x v="7"/>
    <n v="1"/>
  </r>
  <r>
    <x v="36"/>
    <x v="7"/>
    <n v="1"/>
  </r>
  <r>
    <x v="80"/>
    <x v="0"/>
    <m/>
  </r>
  <r>
    <x v="80"/>
    <x v="1"/>
    <m/>
  </r>
  <r>
    <x v="80"/>
    <x v="2"/>
    <s v="m"/>
  </r>
  <r>
    <x v="80"/>
    <x v="7"/>
    <s v="B"/>
  </r>
  <r>
    <x v="80"/>
    <x v="4"/>
    <n v="19"/>
  </r>
  <r>
    <x v="80"/>
    <x v="5"/>
    <s v="B48"/>
  </r>
  <r>
    <x v="80"/>
    <x v="6"/>
    <s v="0-1-0"/>
  </r>
  <r>
    <x v="80"/>
    <x v="7"/>
    <s v="1"/>
  </r>
  <r>
    <x v="80"/>
    <x v="8"/>
    <n v="2.8299999999999999E-2"/>
  </r>
  <r>
    <x v="80"/>
    <x v="18"/>
    <m/>
  </r>
  <r>
    <x v="80"/>
    <x v="33"/>
    <m/>
  </r>
  <r>
    <x v="80"/>
    <x v="17"/>
    <m/>
  </r>
  <r>
    <x v="80"/>
    <x v="11"/>
    <m/>
  </r>
  <r>
    <x v="80"/>
    <x v="22"/>
    <m/>
  </r>
  <r>
    <x v="80"/>
    <x v="32"/>
    <m/>
  </r>
  <r>
    <x v="80"/>
    <x v="23"/>
    <m/>
  </r>
  <r>
    <x v="80"/>
    <x v="24"/>
    <m/>
  </r>
  <r>
    <x v="80"/>
    <x v="29"/>
    <m/>
  </r>
  <r>
    <x v="80"/>
    <x v="25"/>
    <m/>
  </r>
  <r>
    <x v="80"/>
    <x v="13"/>
    <m/>
  </r>
  <r>
    <x v="80"/>
    <x v="34"/>
    <m/>
  </r>
  <r>
    <x v="80"/>
    <x v="10"/>
    <m/>
  </r>
  <r>
    <x v="80"/>
    <x v="7"/>
    <n v="1"/>
  </r>
  <r>
    <x v="80"/>
    <x v="7"/>
    <n v="1"/>
  </r>
  <r>
    <x v="23"/>
    <x v="0"/>
    <m/>
  </r>
  <r>
    <x v="23"/>
    <x v="1"/>
    <s v="Dorset"/>
  </r>
  <r>
    <x v="23"/>
    <x v="2"/>
    <s v="m"/>
  </r>
  <r>
    <x v="23"/>
    <x v="7"/>
    <s v="A"/>
  </r>
  <r>
    <x v="23"/>
    <x v="4"/>
    <n v="25"/>
  </r>
  <r>
    <x v="23"/>
    <x v="5"/>
    <s v="A03"/>
  </r>
  <r>
    <x v="23"/>
    <x v="6"/>
    <m/>
  </r>
  <r>
    <x v="23"/>
    <x v="7"/>
    <m/>
  </r>
  <r>
    <x v="23"/>
    <x v="8"/>
    <n v="0"/>
  </r>
  <r>
    <x v="23"/>
    <x v="18"/>
    <m/>
  </r>
  <r>
    <x v="23"/>
    <x v="33"/>
    <m/>
  </r>
  <r>
    <x v="23"/>
    <x v="17"/>
    <m/>
  </r>
  <r>
    <x v="23"/>
    <x v="11"/>
    <m/>
  </r>
  <r>
    <x v="23"/>
    <x v="22"/>
    <m/>
  </r>
  <r>
    <x v="23"/>
    <x v="32"/>
    <m/>
  </r>
  <r>
    <x v="23"/>
    <x v="23"/>
    <m/>
  </r>
  <r>
    <x v="23"/>
    <x v="24"/>
    <m/>
  </r>
  <r>
    <x v="23"/>
    <x v="29"/>
    <m/>
  </r>
  <r>
    <x v="23"/>
    <x v="25"/>
    <m/>
  </r>
  <r>
    <x v="23"/>
    <x v="13"/>
    <m/>
  </r>
  <r>
    <x v="23"/>
    <x v="34"/>
    <m/>
  </r>
  <r>
    <x v="23"/>
    <x v="10"/>
    <m/>
  </r>
  <r>
    <x v="23"/>
    <x v="7"/>
    <n v="0"/>
  </r>
  <r>
    <x v="23"/>
    <x v="7"/>
    <n v="0"/>
  </r>
  <r>
    <x v="57"/>
    <x v="0"/>
    <s v="Torquay"/>
  </r>
  <r>
    <x v="57"/>
    <x v="1"/>
    <m/>
  </r>
  <r>
    <x v="57"/>
    <x v="2"/>
    <s v="M"/>
  </r>
  <r>
    <x v="57"/>
    <x v="7"/>
    <s v="A"/>
  </r>
  <r>
    <x v="57"/>
    <x v="4"/>
    <n v="25"/>
  </r>
  <r>
    <x v="57"/>
    <x v="5"/>
    <s v="A08"/>
  </r>
  <r>
    <x v="57"/>
    <x v="6"/>
    <m/>
  </r>
  <r>
    <x v="57"/>
    <x v="7"/>
    <m/>
  </r>
  <r>
    <x v="57"/>
    <x v="8"/>
    <n v="0"/>
  </r>
  <r>
    <x v="57"/>
    <x v="18"/>
    <m/>
  </r>
  <r>
    <x v="57"/>
    <x v="33"/>
    <m/>
  </r>
  <r>
    <x v="57"/>
    <x v="17"/>
    <m/>
  </r>
  <r>
    <x v="57"/>
    <x v="11"/>
    <m/>
  </r>
  <r>
    <x v="57"/>
    <x v="22"/>
    <m/>
  </r>
  <r>
    <x v="57"/>
    <x v="32"/>
    <m/>
  </r>
  <r>
    <x v="57"/>
    <x v="23"/>
    <m/>
  </r>
  <r>
    <x v="57"/>
    <x v="24"/>
    <m/>
  </r>
  <r>
    <x v="57"/>
    <x v="29"/>
    <m/>
  </r>
  <r>
    <x v="57"/>
    <x v="25"/>
    <m/>
  </r>
  <r>
    <x v="57"/>
    <x v="13"/>
    <m/>
  </r>
  <r>
    <x v="57"/>
    <x v="34"/>
    <m/>
  </r>
  <r>
    <x v="57"/>
    <x v="10"/>
    <m/>
  </r>
  <r>
    <x v="57"/>
    <x v="7"/>
    <n v="0"/>
  </r>
  <r>
    <x v="57"/>
    <x v="7"/>
    <n v="0"/>
  </r>
  <r>
    <x v="132"/>
    <x v="0"/>
    <s v="Bournemouth"/>
  </r>
  <r>
    <x v="132"/>
    <x v="1"/>
    <m/>
  </r>
  <r>
    <x v="132"/>
    <x v="2"/>
    <s v="M"/>
  </r>
  <r>
    <x v="132"/>
    <x v="7"/>
    <s v="A"/>
  </r>
  <r>
    <x v="132"/>
    <x v="4"/>
    <n v="25"/>
  </r>
  <r>
    <x v="132"/>
    <x v="5"/>
    <s v="A09"/>
  </r>
  <r>
    <x v="132"/>
    <x v="6"/>
    <m/>
  </r>
  <r>
    <x v="132"/>
    <x v="7"/>
    <m/>
  </r>
  <r>
    <x v="132"/>
    <x v="8"/>
    <n v="0"/>
  </r>
  <r>
    <x v="132"/>
    <x v="18"/>
    <m/>
  </r>
  <r>
    <x v="132"/>
    <x v="33"/>
    <m/>
  </r>
  <r>
    <x v="132"/>
    <x v="17"/>
    <m/>
  </r>
  <r>
    <x v="132"/>
    <x v="11"/>
    <m/>
  </r>
  <r>
    <x v="132"/>
    <x v="22"/>
    <m/>
  </r>
  <r>
    <x v="132"/>
    <x v="32"/>
    <m/>
  </r>
  <r>
    <x v="132"/>
    <x v="23"/>
    <m/>
  </r>
  <r>
    <x v="132"/>
    <x v="24"/>
    <m/>
  </r>
  <r>
    <x v="132"/>
    <x v="29"/>
    <m/>
  </r>
  <r>
    <x v="132"/>
    <x v="25"/>
    <m/>
  </r>
  <r>
    <x v="132"/>
    <x v="13"/>
    <m/>
  </r>
  <r>
    <x v="132"/>
    <x v="34"/>
    <m/>
  </r>
  <r>
    <x v="132"/>
    <x v="10"/>
    <m/>
  </r>
  <r>
    <x v="132"/>
    <x v="7"/>
    <n v="0"/>
  </r>
  <r>
    <x v="132"/>
    <x v="7"/>
    <n v="0"/>
  </r>
  <r>
    <x v="88"/>
    <x v="0"/>
    <m/>
  </r>
  <r>
    <x v="88"/>
    <x v="1"/>
    <m/>
  </r>
  <r>
    <x v="88"/>
    <x v="2"/>
    <s v="NM"/>
  </r>
  <r>
    <x v="88"/>
    <x v="7"/>
    <s v="A"/>
  </r>
  <r>
    <x v="88"/>
    <x v="4"/>
    <n v="25"/>
  </r>
  <r>
    <x v="88"/>
    <x v="5"/>
    <s v="A20"/>
  </r>
  <r>
    <x v="88"/>
    <x v="6"/>
    <m/>
  </r>
  <r>
    <x v="88"/>
    <x v="7"/>
    <m/>
  </r>
  <r>
    <x v="88"/>
    <x v="8"/>
    <n v="0"/>
  </r>
  <r>
    <x v="88"/>
    <x v="18"/>
    <m/>
  </r>
  <r>
    <x v="88"/>
    <x v="33"/>
    <m/>
  </r>
  <r>
    <x v="88"/>
    <x v="17"/>
    <m/>
  </r>
  <r>
    <x v="88"/>
    <x v="11"/>
    <m/>
  </r>
  <r>
    <x v="88"/>
    <x v="22"/>
    <m/>
  </r>
  <r>
    <x v="88"/>
    <x v="32"/>
    <m/>
  </r>
  <r>
    <x v="88"/>
    <x v="23"/>
    <m/>
  </r>
  <r>
    <x v="88"/>
    <x v="24"/>
    <m/>
  </r>
  <r>
    <x v="88"/>
    <x v="29"/>
    <m/>
  </r>
  <r>
    <x v="88"/>
    <x v="25"/>
    <m/>
  </r>
  <r>
    <x v="88"/>
    <x v="13"/>
    <m/>
  </r>
  <r>
    <x v="88"/>
    <x v="34"/>
    <m/>
  </r>
  <r>
    <x v="88"/>
    <x v="10"/>
    <m/>
  </r>
  <r>
    <x v="88"/>
    <x v="7"/>
    <n v="0"/>
  </r>
  <r>
    <x v="88"/>
    <x v="7"/>
    <n v="0"/>
  </r>
  <r>
    <x v="87"/>
    <x v="0"/>
    <s v="Southampton"/>
  </r>
  <r>
    <x v="87"/>
    <x v="1"/>
    <m/>
  </r>
  <r>
    <x v="87"/>
    <x v="2"/>
    <s v="m"/>
  </r>
  <r>
    <x v="87"/>
    <x v="7"/>
    <s v="A"/>
  </r>
  <r>
    <x v="87"/>
    <x v="4"/>
    <n v="25"/>
  </r>
  <r>
    <x v="87"/>
    <x v="5"/>
    <s v="A21"/>
  </r>
  <r>
    <x v="87"/>
    <x v="6"/>
    <m/>
  </r>
  <r>
    <x v="87"/>
    <x v="7"/>
    <m/>
  </r>
  <r>
    <x v="87"/>
    <x v="8"/>
    <n v="0"/>
  </r>
  <r>
    <x v="87"/>
    <x v="18"/>
    <m/>
  </r>
  <r>
    <x v="87"/>
    <x v="33"/>
    <m/>
  </r>
  <r>
    <x v="87"/>
    <x v="17"/>
    <m/>
  </r>
  <r>
    <x v="87"/>
    <x v="11"/>
    <m/>
  </r>
  <r>
    <x v="87"/>
    <x v="22"/>
    <m/>
  </r>
  <r>
    <x v="87"/>
    <x v="32"/>
    <m/>
  </r>
  <r>
    <x v="87"/>
    <x v="23"/>
    <m/>
  </r>
  <r>
    <x v="87"/>
    <x v="24"/>
    <m/>
  </r>
  <r>
    <x v="87"/>
    <x v="29"/>
    <m/>
  </r>
  <r>
    <x v="87"/>
    <x v="25"/>
    <m/>
  </r>
  <r>
    <x v="87"/>
    <x v="13"/>
    <m/>
  </r>
  <r>
    <x v="87"/>
    <x v="34"/>
    <m/>
  </r>
  <r>
    <x v="87"/>
    <x v="10"/>
    <m/>
  </r>
  <r>
    <x v="87"/>
    <x v="7"/>
    <n v="0"/>
  </r>
  <r>
    <x v="87"/>
    <x v="7"/>
    <n v="0"/>
  </r>
  <r>
    <x v="133"/>
    <x v="0"/>
    <s v="Taunton"/>
  </r>
  <r>
    <x v="133"/>
    <x v="1"/>
    <m/>
  </r>
  <r>
    <x v="133"/>
    <x v="2"/>
    <s v="nm"/>
  </r>
  <r>
    <x v="133"/>
    <x v="7"/>
    <s v="B"/>
  </r>
  <r>
    <x v="133"/>
    <x v="4"/>
    <n v="25"/>
  </r>
  <r>
    <x v="133"/>
    <x v="5"/>
    <s v="B42"/>
  </r>
  <r>
    <x v="133"/>
    <x v="6"/>
    <m/>
  </r>
  <r>
    <x v="133"/>
    <x v="7"/>
    <m/>
  </r>
  <r>
    <x v="133"/>
    <x v="8"/>
    <n v="0"/>
  </r>
  <r>
    <x v="133"/>
    <x v="18"/>
    <m/>
  </r>
  <r>
    <x v="133"/>
    <x v="33"/>
    <m/>
  </r>
  <r>
    <x v="133"/>
    <x v="17"/>
    <m/>
  </r>
  <r>
    <x v="133"/>
    <x v="11"/>
    <m/>
  </r>
  <r>
    <x v="133"/>
    <x v="22"/>
    <m/>
  </r>
  <r>
    <x v="133"/>
    <x v="32"/>
    <m/>
  </r>
  <r>
    <x v="133"/>
    <x v="23"/>
    <m/>
  </r>
  <r>
    <x v="133"/>
    <x v="24"/>
    <m/>
  </r>
  <r>
    <x v="133"/>
    <x v="29"/>
    <m/>
  </r>
  <r>
    <x v="133"/>
    <x v="25"/>
    <m/>
  </r>
  <r>
    <x v="133"/>
    <x v="13"/>
    <m/>
  </r>
  <r>
    <x v="133"/>
    <x v="34"/>
    <m/>
  </r>
  <r>
    <x v="133"/>
    <x v="10"/>
    <m/>
  </r>
  <r>
    <x v="133"/>
    <x v="7"/>
    <n v="0"/>
  </r>
  <r>
    <x v="133"/>
    <x v="7"/>
    <n v="0"/>
  </r>
  <r>
    <x v="72"/>
    <x v="0"/>
    <s v="Bournemouth"/>
  </r>
  <r>
    <x v="72"/>
    <x v="1"/>
    <m/>
  </r>
  <r>
    <x v="72"/>
    <x v="2"/>
    <s v="m"/>
  </r>
  <r>
    <x v="72"/>
    <x v="7"/>
    <s v="B"/>
  </r>
  <r>
    <x v="72"/>
    <x v="4"/>
    <n v="25"/>
  </r>
  <r>
    <x v="72"/>
    <x v="5"/>
    <s v="B43"/>
  </r>
  <r>
    <x v="72"/>
    <x v="6"/>
    <m/>
  </r>
  <r>
    <x v="72"/>
    <x v="7"/>
    <m/>
  </r>
  <r>
    <x v="72"/>
    <x v="8"/>
    <n v="0"/>
  </r>
  <r>
    <x v="72"/>
    <x v="18"/>
    <m/>
  </r>
  <r>
    <x v="72"/>
    <x v="33"/>
    <m/>
  </r>
  <r>
    <x v="72"/>
    <x v="17"/>
    <m/>
  </r>
  <r>
    <x v="72"/>
    <x v="11"/>
    <m/>
  </r>
  <r>
    <x v="72"/>
    <x v="22"/>
    <m/>
  </r>
  <r>
    <x v="72"/>
    <x v="32"/>
    <m/>
  </r>
  <r>
    <x v="72"/>
    <x v="23"/>
    <m/>
  </r>
  <r>
    <x v="72"/>
    <x v="24"/>
    <m/>
  </r>
  <r>
    <x v="72"/>
    <x v="29"/>
    <m/>
  </r>
  <r>
    <x v="72"/>
    <x v="25"/>
    <m/>
  </r>
  <r>
    <x v="72"/>
    <x v="13"/>
    <m/>
  </r>
  <r>
    <x v="72"/>
    <x v="34"/>
    <m/>
  </r>
  <r>
    <x v="72"/>
    <x v="10"/>
    <m/>
  </r>
  <r>
    <x v="72"/>
    <x v="7"/>
    <n v="0"/>
  </r>
  <r>
    <x v="72"/>
    <x v="7"/>
    <n v="0"/>
  </r>
  <r>
    <x v="134"/>
    <x v="0"/>
    <m/>
  </r>
  <r>
    <x v="134"/>
    <x v="1"/>
    <m/>
  </r>
  <r>
    <x v="134"/>
    <x v="2"/>
    <s v="nm"/>
  </r>
  <r>
    <x v="134"/>
    <x v="7"/>
    <s v="B"/>
  </r>
  <r>
    <x v="134"/>
    <x v="4"/>
    <n v="25"/>
  </r>
  <r>
    <x v="134"/>
    <x v="5"/>
    <s v="B44"/>
  </r>
  <r>
    <x v="134"/>
    <x v="6"/>
    <m/>
  </r>
  <r>
    <x v="134"/>
    <x v="7"/>
    <m/>
  </r>
  <r>
    <x v="134"/>
    <x v="8"/>
    <n v="0"/>
  </r>
  <r>
    <x v="134"/>
    <x v="18"/>
    <m/>
  </r>
  <r>
    <x v="134"/>
    <x v="33"/>
    <m/>
  </r>
  <r>
    <x v="134"/>
    <x v="17"/>
    <m/>
  </r>
  <r>
    <x v="134"/>
    <x v="11"/>
    <m/>
  </r>
  <r>
    <x v="134"/>
    <x v="22"/>
    <m/>
  </r>
  <r>
    <x v="134"/>
    <x v="32"/>
    <m/>
  </r>
  <r>
    <x v="134"/>
    <x v="23"/>
    <m/>
  </r>
  <r>
    <x v="134"/>
    <x v="24"/>
    <m/>
  </r>
  <r>
    <x v="134"/>
    <x v="29"/>
    <m/>
  </r>
  <r>
    <x v="134"/>
    <x v="25"/>
    <m/>
  </r>
  <r>
    <x v="134"/>
    <x v="13"/>
    <m/>
  </r>
  <r>
    <x v="134"/>
    <x v="34"/>
    <m/>
  </r>
  <r>
    <x v="134"/>
    <x v="10"/>
    <m/>
  </r>
  <r>
    <x v="134"/>
    <x v="7"/>
    <n v="0"/>
  </r>
  <r>
    <x v="134"/>
    <x v="7"/>
    <n v="0"/>
  </r>
  <r>
    <x v="135"/>
    <x v="0"/>
    <m/>
  </r>
  <r>
    <x v="135"/>
    <x v="1"/>
    <m/>
  </r>
  <r>
    <x v="135"/>
    <x v="2"/>
    <s v="NM"/>
  </r>
  <r>
    <x v="135"/>
    <x v="7"/>
    <s v="C"/>
  </r>
  <r>
    <x v="135"/>
    <x v="4"/>
    <n v="25"/>
  </r>
  <r>
    <x v="135"/>
    <x v="5"/>
    <s v="C56"/>
  </r>
  <r>
    <x v="135"/>
    <x v="6"/>
    <m/>
  </r>
  <r>
    <x v="135"/>
    <x v="7"/>
    <m/>
  </r>
  <r>
    <x v="135"/>
    <x v="8"/>
    <n v="0"/>
  </r>
  <r>
    <x v="135"/>
    <x v="18"/>
    <m/>
  </r>
  <r>
    <x v="135"/>
    <x v="33"/>
    <m/>
  </r>
  <r>
    <x v="135"/>
    <x v="17"/>
    <m/>
  </r>
  <r>
    <x v="135"/>
    <x v="11"/>
    <m/>
  </r>
  <r>
    <x v="135"/>
    <x v="22"/>
    <m/>
  </r>
  <r>
    <x v="135"/>
    <x v="32"/>
    <m/>
  </r>
  <r>
    <x v="135"/>
    <x v="23"/>
    <m/>
  </r>
  <r>
    <x v="135"/>
    <x v="24"/>
    <m/>
  </r>
  <r>
    <x v="135"/>
    <x v="29"/>
    <m/>
  </r>
  <r>
    <x v="135"/>
    <x v="25"/>
    <m/>
  </r>
  <r>
    <x v="135"/>
    <x v="13"/>
    <m/>
  </r>
  <r>
    <x v="135"/>
    <x v="34"/>
    <m/>
  </r>
  <r>
    <x v="135"/>
    <x v="10"/>
    <m/>
  </r>
  <r>
    <x v="135"/>
    <x v="7"/>
    <n v="0"/>
  </r>
  <r>
    <x v="135"/>
    <x v="7"/>
    <n v="0"/>
  </r>
  <r>
    <x v="55"/>
    <x v="0"/>
    <s v="Bracklesham"/>
  </r>
  <r>
    <x v="55"/>
    <x v="1"/>
    <s v="Hampshire"/>
  </r>
  <r>
    <x v="55"/>
    <x v="2"/>
    <s v="m"/>
  </r>
  <r>
    <x v="55"/>
    <x v="7"/>
    <s v="C"/>
  </r>
  <r>
    <x v="55"/>
    <x v="4"/>
    <n v="25"/>
  </r>
  <r>
    <x v="55"/>
    <x v="5"/>
    <s v="C57"/>
  </r>
  <r>
    <x v="55"/>
    <x v="6"/>
    <m/>
  </r>
  <r>
    <x v="55"/>
    <x v="7"/>
    <m/>
  </r>
  <r>
    <x v="55"/>
    <x v="8"/>
    <n v="0"/>
  </r>
  <r>
    <x v="55"/>
    <x v="18"/>
    <m/>
  </r>
  <r>
    <x v="55"/>
    <x v="33"/>
    <m/>
  </r>
  <r>
    <x v="55"/>
    <x v="17"/>
    <m/>
  </r>
  <r>
    <x v="55"/>
    <x v="11"/>
    <m/>
  </r>
  <r>
    <x v="55"/>
    <x v="22"/>
    <m/>
  </r>
  <r>
    <x v="55"/>
    <x v="32"/>
    <m/>
  </r>
  <r>
    <x v="55"/>
    <x v="23"/>
    <m/>
  </r>
  <r>
    <x v="55"/>
    <x v="24"/>
    <m/>
  </r>
  <r>
    <x v="55"/>
    <x v="29"/>
    <m/>
  </r>
  <r>
    <x v="55"/>
    <x v="25"/>
    <m/>
  </r>
  <r>
    <x v="55"/>
    <x v="13"/>
    <m/>
  </r>
  <r>
    <x v="55"/>
    <x v="34"/>
    <m/>
  </r>
  <r>
    <x v="55"/>
    <x v="10"/>
    <m/>
  </r>
  <r>
    <x v="55"/>
    <x v="7"/>
    <n v="0"/>
  </r>
  <r>
    <x v="55"/>
    <x v="7"/>
    <n v="0"/>
  </r>
  <r>
    <x v="67"/>
    <x v="0"/>
    <m/>
  </r>
  <r>
    <x v="67"/>
    <x v="1"/>
    <m/>
  </r>
  <r>
    <x v="67"/>
    <x v="2"/>
    <s v="NM"/>
  </r>
  <r>
    <x v="67"/>
    <x v="7"/>
    <s v="C"/>
  </r>
  <r>
    <x v="67"/>
    <x v="4"/>
    <n v="25"/>
  </r>
  <r>
    <x v="67"/>
    <x v="5"/>
    <s v="C58"/>
  </r>
  <r>
    <x v="67"/>
    <x v="6"/>
    <m/>
  </r>
  <r>
    <x v="67"/>
    <x v="7"/>
    <m/>
  </r>
  <r>
    <x v="67"/>
    <x v="8"/>
    <n v="0"/>
  </r>
  <r>
    <x v="67"/>
    <x v="18"/>
    <m/>
  </r>
  <r>
    <x v="67"/>
    <x v="33"/>
    <m/>
  </r>
  <r>
    <x v="67"/>
    <x v="17"/>
    <m/>
  </r>
  <r>
    <x v="67"/>
    <x v="11"/>
    <m/>
  </r>
  <r>
    <x v="67"/>
    <x v="22"/>
    <m/>
  </r>
  <r>
    <x v="67"/>
    <x v="32"/>
    <m/>
  </r>
  <r>
    <x v="67"/>
    <x v="23"/>
    <m/>
  </r>
  <r>
    <x v="67"/>
    <x v="24"/>
    <m/>
  </r>
  <r>
    <x v="67"/>
    <x v="29"/>
    <m/>
  </r>
  <r>
    <x v="67"/>
    <x v="25"/>
    <m/>
  </r>
  <r>
    <x v="67"/>
    <x v="13"/>
    <m/>
  </r>
  <r>
    <x v="67"/>
    <x v="34"/>
    <m/>
  </r>
  <r>
    <x v="67"/>
    <x v="10"/>
    <m/>
  </r>
  <r>
    <x v="67"/>
    <x v="7"/>
    <n v="0"/>
  </r>
  <r>
    <x v="67"/>
    <x v="7"/>
    <n v="0"/>
  </r>
  <r>
    <x v="100"/>
    <x v="0"/>
    <m/>
  </r>
  <r>
    <x v="100"/>
    <x v="1"/>
    <m/>
  </r>
  <r>
    <x v="100"/>
    <x v="2"/>
    <s v="nm"/>
  </r>
  <r>
    <x v="100"/>
    <x v="7"/>
    <s v="C"/>
  </r>
  <r>
    <x v="100"/>
    <x v="4"/>
    <n v="25"/>
  </r>
  <r>
    <x v="100"/>
    <x v="5"/>
    <s v="C63"/>
  </r>
  <r>
    <x v="100"/>
    <x v="6"/>
    <m/>
  </r>
  <r>
    <x v="100"/>
    <x v="7"/>
    <m/>
  </r>
  <r>
    <x v="100"/>
    <x v="8"/>
    <n v="0"/>
  </r>
  <r>
    <x v="100"/>
    <x v="18"/>
    <m/>
  </r>
  <r>
    <x v="100"/>
    <x v="33"/>
    <m/>
  </r>
  <r>
    <x v="100"/>
    <x v="17"/>
    <m/>
  </r>
  <r>
    <x v="100"/>
    <x v="11"/>
    <m/>
  </r>
  <r>
    <x v="100"/>
    <x v="22"/>
    <m/>
  </r>
  <r>
    <x v="100"/>
    <x v="32"/>
    <m/>
  </r>
  <r>
    <x v="100"/>
    <x v="23"/>
    <m/>
  </r>
  <r>
    <x v="100"/>
    <x v="24"/>
    <m/>
  </r>
  <r>
    <x v="100"/>
    <x v="29"/>
    <m/>
  </r>
  <r>
    <x v="100"/>
    <x v="25"/>
    <m/>
  </r>
  <r>
    <x v="100"/>
    <x v="13"/>
    <m/>
  </r>
  <r>
    <x v="100"/>
    <x v="34"/>
    <m/>
  </r>
  <r>
    <x v="100"/>
    <x v="10"/>
    <m/>
  </r>
  <r>
    <x v="100"/>
    <x v="7"/>
    <n v="0"/>
  </r>
  <r>
    <x v="100"/>
    <x v="7"/>
    <n v="0"/>
  </r>
  <r>
    <x v="92"/>
    <x v="0"/>
    <s v="Lancing"/>
  </r>
  <r>
    <x v="92"/>
    <x v="1"/>
    <m/>
  </r>
  <r>
    <x v="92"/>
    <x v="2"/>
    <s v="NM"/>
  </r>
  <r>
    <x v="92"/>
    <x v="7"/>
    <s v="D"/>
  </r>
  <r>
    <x v="92"/>
    <x v="4"/>
    <n v="25"/>
  </r>
  <r>
    <x v="92"/>
    <x v="5"/>
    <s v="D78"/>
  </r>
  <r>
    <x v="92"/>
    <x v="6"/>
    <m/>
  </r>
  <r>
    <x v="92"/>
    <x v="7"/>
    <m/>
  </r>
  <r>
    <x v="92"/>
    <x v="8"/>
    <n v="0"/>
  </r>
  <r>
    <x v="92"/>
    <x v="18"/>
    <m/>
  </r>
  <r>
    <x v="92"/>
    <x v="33"/>
    <m/>
  </r>
  <r>
    <x v="92"/>
    <x v="17"/>
    <m/>
  </r>
  <r>
    <x v="92"/>
    <x v="11"/>
    <m/>
  </r>
  <r>
    <x v="92"/>
    <x v="22"/>
    <m/>
  </r>
  <r>
    <x v="92"/>
    <x v="32"/>
    <m/>
  </r>
  <r>
    <x v="92"/>
    <x v="23"/>
    <m/>
  </r>
  <r>
    <x v="92"/>
    <x v="24"/>
    <m/>
  </r>
  <r>
    <x v="92"/>
    <x v="29"/>
    <m/>
  </r>
  <r>
    <x v="92"/>
    <x v="25"/>
    <m/>
  </r>
  <r>
    <x v="92"/>
    <x v="13"/>
    <m/>
  </r>
  <r>
    <x v="92"/>
    <x v="34"/>
    <m/>
  </r>
  <r>
    <x v="92"/>
    <x v="10"/>
    <m/>
  </r>
  <r>
    <x v="92"/>
    <x v="7"/>
    <n v="0"/>
  </r>
  <r>
    <x v="92"/>
    <x v="7"/>
    <n v="0"/>
  </r>
  <r>
    <x v="127"/>
    <x v="0"/>
    <m/>
  </r>
  <r>
    <x v="127"/>
    <x v="1"/>
    <m/>
  </r>
  <r>
    <x v="127"/>
    <x v="2"/>
    <s v="m"/>
  </r>
  <r>
    <x v="127"/>
    <x v="7"/>
    <s v="D"/>
  </r>
  <r>
    <x v="127"/>
    <x v="4"/>
    <n v="25"/>
  </r>
  <r>
    <x v="127"/>
    <x v="5"/>
    <s v="D79"/>
  </r>
  <r>
    <x v="127"/>
    <x v="6"/>
    <m/>
  </r>
  <r>
    <x v="127"/>
    <x v="7"/>
    <m/>
  </r>
  <r>
    <x v="127"/>
    <x v="8"/>
    <n v="0"/>
  </r>
  <r>
    <x v="127"/>
    <x v="18"/>
    <m/>
  </r>
  <r>
    <x v="127"/>
    <x v="33"/>
    <m/>
  </r>
  <r>
    <x v="127"/>
    <x v="17"/>
    <m/>
  </r>
  <r>
    <x v="127"/>
    <x v="11"/>
    <m/>
  </r>
  <r>
    <x v="127"/>
    <x v="22"/>
    <m/>
  </r>
  <r>
    <x v="127"/>
    <x v="32"/>
    <m/>
  </r>
  <r>
    <x v="127"/>
    <x v="23"/>
    <m/>
  </r>
  <r>
    <x v="127"/>
    <x v="24"/>
    <m/>
  </r>
  <r>
    <x v="127"/>
    <x v="29"/>
    <m/>
  </r>
  <r>
    <x v="127"/>
    <x v="25"/>
    <m/>
  </r>
  <r>
    <x v="127"/>
    <x v="13"/>
    <m/>
  </r>
  <r>
    <x v="127"/>
    <x v="34"/>
    <m/>
  </r>
  <r>
    <x v="127"/>
    <x v="10"/>
    <m/>
  </r>
  <r>
    <x v="127"/>
    <x v="7"/>
    <n v="0"/>
  </r>
  <r>
    <x v="127"/>
    <x v="7"/>
    <n v="0"/>
  </r>
  <r>
    <x v="22"/>
    <x v="0"/>
    <s v="Selsey"/>
  </r>
  <r>
    <x v="22"/>
    <x v="1"/>
    <m/>
  </r>
  <r>
    <x v="22"/>
    <x v="2"/>
    <s v="nm"/>
  </r>
  <r>
    <x v="22"/>
    <x v="7"/>
    <s v="D"/>
  </r>
  <r>
    <x v="22"/>
    <x v="4"/>
    <n v="25"/>
  </r>
  <r>
    <x v="22"/>
    <x v="5"/>
    <s v="D82"/>
  </r>
  <r>
    <x v="22"/>
    <x v="6"/>
    <m/>
  </r>
  <r>
    <x v="22"/>
    <x v="7"/>
    <m/>
  </r>
  <r>
    <x v="22"/>
    <x v="8"/>
    <n v="0"/>
  </r>
  <r>
    <x v="22"/>
    <x v="18"/>
    <m/>
  </r>
  <r>
    <x v="22"/>
    <x v="33"/>
    <m/>
  </r>
  <r>
    <x v="22"/>
    <x v="17"/>
    <m/>
  </r>
  <r>
    <x v="22"/>
    <x v="11"/>
    <m/>
  </r>
  <r>
    <x v="22"/>
    <x v="22"/>
    <m/>
  </r>
  <r>
    <x v="22"/>
    <x v="32"/>
    <m/>
  </r>
  <r>
    <x v="22"/>
    <x v="23"/>
    <m/>
  </r>
  <r>
    <x v="22"/>
    <x v="24"/>
    <m/>
  </r>
  <r>
    <x v="22"/>
    <x v="29"/>
    <m/>
  </r>
  <r>
    <x v="22"/>
    <x v="25"/>
    <m/>
  </r>
  <r>
    <x v="22"/>
    <x v="13"/>
    <m/>
  </r>
  <r>
    <x v="22"/>
    <x v="34"/>
    <m/>
  </r>
  <r>
    <x v="22"/>
    <x v="10"/>
    <m/>
  </r>
  <r>
    <x v="22"/>
    <x v="7"/>
    <n v="0"/>
  </r>
  <r>
    <x v="22"/>
    <x v="7"/>
    <n v="0"/>
  </r>
  <r>
    <x v="136"/>
    <x v="0"/>
    <m/>
  </r>
  <r>
    <x v="136"/>
    <x v="1"/>
    <m/>
  </r>
  <r>
    <x v="136"/>
    <x v="2"/>
    <s v="NM"/>
  </r>
  <r>
    <x v="136"/>
    <x v="7"/>
    <s v="D"/>
  </r>
  <r>
    <x v="136"/>
    <x v="4"/>
    <n v="25"/>
  </r>
  <r>
    <x v="136"/>
    <x v="5"/>
    <s v="D98"/>
  </r>
  <r>
    <x v="136"/>
    <x v="6"/>
    <m/>
  </r>
  <r>
    <x v="136"/>
    <x v="7"/>
    <m/>
  </r>
  <r>
    <x v="136"/>
    <x v="8"/>
    <n v="0"/>
  </r>
  <r>
    <x v="136"/>
    <x v="18"/>
    <m/>
  </r>
  <r>
    <x v="136"/>
    <x v="33"/>
    <m/>
  </r>
  <r>
    <x v="136"/>
    <x v="17"/>
    <m/>
  </r>
  <r>
    <x v="136"/>
    <x v="11"/>
    <m/>
  </r>
  <r>
    <x v="136"/>
    <x v="22"/>
    <m/>
  </r>
  <r>
    <x v="136"/>
    <x v="32"/>
    <m/>
  </r>
  <r>
    <x v="136"/>
    <x v="23"/>
    <m/>
  </r>
  <r>
    <x v="136"/>
    <x v="24"/>
    <m/>
  </r>
  <r>
    <x v="136"/>
    <x v="29"/>
    <m/>
  </r>
  <r>
    <x v="136"/>
    <x v="25"/>
    <m/>
  </r>
  <r>
    <x v="136"/>
    <x v="13"/>
    <m/>
  </r>
  <r>
    <x v="136"/>
    <x v="34"/>
    <m/>
  </r>
  <r>
    <x v="136"/>
    <x v="10"/>
    <m/>
  </r>
  <r>
    <x v="136"/>
    <x v="7"/>
    <n v="0"/>
  </r>
  <r>
    <x v="136"/>
    <x v="7"/>
    <n v="0"/>
  </r>
  <r>
    <x v="90"/>
    <x v="0"/>
    <m/>
  </r>
  <r>
    <x v="90"/>
    <x v="1"/>
    <m/>
  </r>
  <r>
    <x v="90"/>
    <x v="2"/>
    <s v="NM"/>
  </r>
  <r>
    <x v="90"/>
    <x v="7"/>
    <s v="D"/>
  </r>
  <r>
    <x v="90"/>
    <x v="4"/>
    <n v="25"/>
  </r>
  <r>
    <x v="90"/>
    <x v="5"/>
    <s v="D99"/>
  </r>
  <r>
    <x v="90"/>
    <x v="6"/>
    <m/>
  </r>
  <r>
    <x v="90"/>
    <x v="7"/>
    <m/>
  </r>
  <r>
    <x v="90"/>
    <x v="8"/>
    <n v="0"/>
  </r>
  <r>
    <x v="90"/>
    <x v="18"/>
    <m/>
  </r>
  <r>
    <x v="90"/>
    <x v="33"/>
    <m/>
  </r>
  <r>
    <x v="90"/>
    <x v="17"/>
    <m/>
  </r>
  <r>
    <x v="90"/>
    <x v="11"/>
    <m/>
  </r>
  <r>
    <x v="90"/>
    <x v="22"/>
    <m/>
  </r>
  <r>
    <x v="90"/>
    <x v="32"/>
    <m/>
  </r>
  <r>
    <x v="90"/>
    <x v="23"/>
    <m/>
  </r>
  <r>
    <x v="90"/>
    <x v="24"/>
    <m/>
  </r>
  <r>
    <x v="90"/>
    <x v="29"/>
    <m/>
  </r>
  <r>
    <x v="90"/>
    <x v="25"/>
    <m/>
  </r>
  <r>
    <x v="90"/>
    <x v="13"/>
    <m/>
  </r>
  <r>
    <x v="90"/>
    <x v="34"/>
    <m/>
  </r>
  <r>
    <x v="90"/>
    <x v="10"/>
    <m/>
  </r>
  <r>
    <x v="90"/>
    <x v="7"/>
    <n v="0"/>
  </r>
  <r>
    <x v="90"/>
    <x v="7"/>
    <n v="0"/>
  </r>
  <r>
    <x v="32"/>
    <x v="0"/>
    <s v="Bristol"/>
  </r>
  <r>
    <x v="32"/>
    <x v="1"/>
    <m/>
  </r>
  <r>
    <x v="32"/>
    <x v="7"/>
    <s v="m"/>
  </r>
  <r>
    <x v="32"/>
    <x v="7"/>
    <s v="D"/>
  </r>
  <r>
    <x v="32"/>
    <x v="4"/>
    <n v="1"/>
  </r>
  <r>
    <x v="32"/>
    <x v="5"/>
    <s v="D80"/>
  </r>
  <r>
    <x v="32"/>
    <x v="6"/>
    <s v="17-1-0"/>
  </r>
  <r>
    <x v="32"/>
    <x v="7"/>
    <s v="281"/>
  </r>
  <r>
    <x v="32"/>
    <x v="8"/>
    <n v="7.9522999999999993"/>
  </r>
  <r>
    <x v="32"/>
    <x v="31"/>
    <m/>
  </r>
  <r>
    <x v="32"/>
    <x v="17"/>
    <m/>
  </r>
  <r>
    <x v="32"/>
    <x v="22"/>
    <n v="2"/>
  </r>
  <r>
    <x v="32"/>
    <x v="29"/>
    <m/>
  </r>
  <r>
    <x v="32"/>
    <x v="23"/>
    <m/>
  </r>
  <r>
    <x v="32"/>
    <x v="35"/>
    <m/>
  </r>
  <r>
    <x v="32"/>
    <x v="25"/>
    <n v="4"/>
  </r>
  <r>
    <x v="32"/>
    <x v="24"/>
    <m/>
  </r>
  <r>
    <x v="32"/>
    <x v="13"/>
    <m/>
  </r>
  <r>
    <x v="32"/>
    <x v="19"/>
    <m/>
  </r>
  <r>
    <x v="32"/>
    <x v="30"/>
    <m/>
  </r>
  <r>
    <x v="32"/>
    <x v="7"/>
    <n v="2"/>
  </r>
  <r>
    <x v="32"/>
    <x v="7"/>
    <n v="8"/>
  </r>
  <r>
    <x v="4"/>
    <x v="0"/>
    <s v="Portsmouth"/>
  </r>
  <r>
    <x v="4"/>
    <x v="1"/>
    <m/>
  </r>
  <r>
    <x v="4"/>
    <x v="7"/>
    <s v="m"/>
  </r>
  <r>
    <x v="4"/>
    <x v="7"/>
    <s v="D"/>
  </r>
  <r>
    <x v="4"/>
    <x v="4"/>
    <n v="2"/>
  </r>
  <r>
    <x v="4"/>
    <x v="5"/>
    <s v="D69"/>
  </r>
  <r>
    <x v="4"/>
    <x v="6"/>
    <s v="12-1-0"/>
  </r>
  <r>
    <x v="4"/>
    <x v="7"/>
    <s v="193"/>
  </r>
  <r>
    <x v="4"/>
    <x v="8"/>
    <n v="5.4619"/>
  </r>
  <r>
    <x v="4"/>
    <x v="31"/>
    <n v="1"/>
  </r>
  <r>
    <x v="4"/>
    <x v="17"/>
    <m/>
  </r>
  <r>
    <x v="4"/>
    <x v="22"/>
    <n v="3"/>
  </r>
  <r>
    <x v="4"/>
    <x v="29"/>
    <m/>
  </r>
  <r>
    <x v="4"/>
    <x v="23"/>
    <m/>
  </r>
  <r>
    <x v="4"/>
    <x v="35"/>
    <m/>
  </r>
  <r>
    <x v="4"/>
    <x v="25"/>
    <m/>
  </r>
  <r>
    <x v="4"/>
    <x v="24"/>
    <m/>
  </r>
  <r>
    <x v="4"/>
    <x v="13"/>
    <m/>
  </r>
  <r>
    <x v="4"/>
    <x v="19"/>
    <m/>
  </r>
  <r>
    <x v="4"/>
    <x v="30"/>
    <m/>
  </r>
  <r>
    <x v="4"/>
    <x v="7"/>
    <n v="0"/>
  </r>
  <r>
    <x v="4"/>
    <x v="7"/>
    <n v="4"/>
  </r>
  <r>
    <x v="20"/>
    <x v="0"/>
    <s v="Portsmouth"/>
  </r>
  <r>
    <x v="20"/>
    <x v="1"/>
    <m/>
  </r>
  <r>
    <x v="20"/>
    <x v="7"/>
    <s v="m"/>
  </r>
  <r>
    <x v="20"/>
    <x v="7"/>
    <s v="D"/>
  </r>
  <r>
    <x v="20"/>
    <x v="4"/>
    <n v="3"/>
  </r>
  <r>
    <x v="20"/>
    <x v="5"/>
    <s v="D81"/>
  </r>
  <r>
    <x v="20"/>
    <x v="6"/>
    <s v="11-1-8"/>
  </r>
  <r>
    <x v="20"/>
    <x v="7"/>
    <s v="177.5"/>
  </r>
  <r>
    <x v="20"/>
    <x v="8"/>
    <n v="5.02325"/>
  </r>
  <r>
    <x v="20"/>
    <x v="31"/>
    <m/>
  </r>
  <r>
    <x v="20"/>
    <x v="17"/>
    <m/>
  </r>
  <r>
    <x v="20"/>
    <x v="22"/>
    <n v="1"/>
  </r>
  <r>
    <x v="20"/>
    <x v="29"/>
    <m/>
  </r>
  <r>
    <x v="20"/>
    <x v="23"/>
    <m/>
  </r>
  <r>
    <x v="20"/>
    <x v="35"/>
    <m/>
  </r>
  <r>
    <x v="20"/>
    <x v="25"/>
    <n v="1"/>
  </r>
  <r>
    <x v="20"/>
    <x v="24"/>
    <m/>
  </r>
  <r>
    <x v="20"/>
    <x v="13"/>
    <n v="1"/>
  </r>
  <r>
    <x v="20"/>
    <x v="19"/>
    <m/>
  </r>
  <r>
    <x v="20"/>
    <x v="30"/>
    <m/>
  </r>
  <r>
    <x v="20"/>
    <x v="7"/>
    <n v="0"/>
  </r>
  <r>
    <x v="20"/>
    <x v="7"/>
    <n v="3"/>
  </r>
  <r>
    <x v="68"/>
    <x v="0"/>
    <s v="Portsmouth"/>
  </r>
  <r>
    <x v="68"/>
    <x v="1"/>
    <m/>
  </r>
  <r>
    <x v="68"/>
    <x v="7"/>
    <s v="m"/>
  </r>
  <r>
    <x v="68"/>
    <x v="7"/>
    <s v="D"/>
  </r>
  <r>
    <x v="68"/>
    <x v="4"/>
    <n v="4"/>
  </r>
  <r>
    <x v="68"/>
    <x v="5"/>
    <s v="D73"/>
  </r>
  <r>
    <x v="68"/>
    <x v="6"/>
    <s v="11-1-0"/>
  </r>
  <r>
    <x v="68"/>
    <x v="7"/>
    <s v="177"/>
  </r>
  <r>
    <x v="68"/>
    <x v="8"/>
    <n v="5.0091000000000001"/>
  </r>
  <r>
    <x v="68"/>
    <x v="31"/>
    <m/>
  </r>
  <r>
    <x v="68"/>
    <x v="17"/>
    <m/>
  </r>
  <r>
    <x v="68"/>
    <x v="22"/>
    <n v="1"/>
  </r>
  <r>
    <x v="68"/>
    <x v="29"/>
    <m/>
  </r>
  <r>
    <x v="68"/>
    <x v="23"/>
    <m/>
  </r>
  <r>
    <x v="68"/>
    <x v="35"/>
    <m/>
  </r>
  <r>
    <x v="68"/>
    <x v="25"/>
    <n v="3"/>
  </r>
  <r>
    <x v="68"/>
    <x v="24"/>
    <m/>
  </r>
  <r>
    <x v="68"/>
    <x v="13"/>
    <m/>
  </r>
  <r>
    <x v="68"/>
    <x v="19"/>
    <m/>
  </r>
  <r>
    <x v="68"/>
    <x v="30"/>
    <m/>
  </r>
  <r>
    <x v="68"/>
    <x v="7"/>
    <n v="0"/>
  </r>
  <r>
    <x v="68"/>
    <x v="7"/>
    <n v="4"/>
  </r>
  <r>
    <x v="24"/>
    <x v="0"/>
    <s v="Cardiff"/>
  </r>
  <r>
    <x v="24"/>
    <x v="1"/>
    <m/>
  </r>
  <r>
    <x v="24"/>
    <x v="7"/>
    <s v="NM"/>
  </r>
  <r>
    <x v="24"/>
    <x v="7"/>
    <s v="D"/>
  </r>
  <r>
    <x v="24"/>
    <x v="4"/>
    <n v="5"/>
  </r>
  <r>
    <x v="24"/>
    <x v="5"/>
    <s v="D64"/>
  </r>
  <r>
    <x v="24"/>
    <x v="6"/>
    <s v="9-5-0"/>
  </r>
  <r>
    <x v="24"/>
    <x v="7"/>
    <s v="146"/>
  </r>
  <r>
    <x v="24"/>
    <x v="8"/>
    <n v="4.1318000000000001"/>
  </r>
  <r>
    <x v="24"/>
    <x v="31"/>
    <m/>
  </r>
  <r>
    <x v="24"/>
    <x v="17"/>
    <n v="1"/>
  </r>
  <r>
    <x v="24"/>
    <x v="22"/>
    <n v="2"/>
  </r>
  <r>
    <x v="24"/>
    <x v="29"/>
    <m/>
  </r>
  <r>
    <x v="24"/>
    <x v="23"/>
    <m/>
  </r>
  <r>
    <x v="24"/>
    <x v="35"/>
    <m/>
  </r>
  <r>
    <x v="24"/>
    <x v="25"/>
    <n v="1"/>
  </r>
  <r>
    <x v="24"/>
    <x v="24"/>
    <m/>
  </r>
  <r>
    <x v="24"/>
    <x v="13"/>
    <m/>
  </r>
  <r>
    <x v="24"/>
    <x v="19"/>
    <m/>
  </r>
  <r>
    <x v="24"/>
    <x v="30"/>
    <m/>
  </r>
  <r>
    <x v="24"/>
    <x v="7"/>
    <n v="3"/>
  </r>
  <r>
    <x v="24"/>
    <x v="7"/>
    <n v="7"/>
  </r>
  <r>
    <x v="112"/>
    <x v="0"/>
    <m/>
  </r>
  <r>
    <x v="112"/>
    <x v="1"/>
    <m/>
  </r>
  <r>
    <x v="112"/>
    <x v="7"/>
    <s v="m"/>
  </r>
  <r>
    <x v="112"/>
    <x v="7"/>
    <s v="D"/>
  </r>
  <r>
    <x v="112"/>
    <x v="4"/>
    <n v="6"/>
  </r>
  <r>
    <x v="112"/>
    <x v="5"/>
    <s v="D85"/>
  </r>
  <r>
    <x v="112"/>
    <x v="6"/>
    <s v="8-0-12"/>
  </r>
  <r>
    <x v="112"/>
    <x v="7"/>
    <s v="128.75"/>
  </r>
  <r>
    <x v="112"/>
    <x v="8"/>
    <n v="3.6436249999999997"/>
  </r>
  <r>
    <x v="112"/>
    <x v="31"/>
    <m/>
  </r>
  <r>
    <x v="112"/>
    <x v="17"/>
    <m/>
  </r>
  <r>
    <x v="112"/>
    <x v="22"/>
    <n v="2"/>
  </r>
  <r>
    <x v="112"/>
    <x v="29"/>
    <m/>
  </r>
  <r>
    <x v="112"/>
    <x v="23"/>
    <m/>
  </r>
  <r>
    <x v="112"/>
    <x v="35"/>
    <m/>
  </r>
  <r>
    <x v="112"/>
    <x v="25"/>
    <n v="1"/>
  </r>
  <r>
    <x v="112"/>
    <x v="24"/>
    <m/>
  </r>
  <r>
    <x v="112"/>
    <x v="13"/>
    <n v="1"/>
  </r>
  <r>
    <x v="112"/>
    <x v="19"/>
    <m/>
  </r>
  <r>
    <x v="112"/>
    <x v="30"/>
    <m/>
  </r>
  <r>
    <x v="112"/>
    <x v="7"/>
    <n v="0"/>
  </r>
  <r>
    <x v="112"/>
    <x v="7"/>
    <n v="4"/>
  </r>
  <r>
    <x v="8"/>
    <x v="0"/>
    <s v="Portsmouth"/>
  </r>
  <r>
    <x v="8"/>
    <x v="1"/>
    <m/>
  </r>
  <r>
    <x v="8"/>
    <x v="7"/>
    <s v="m"/>
  </r>
  <r>
    <x v="8"/>
    <x v="7"/>
    <s v="D"/>
  </r>
  <r>
    <x v="8"/>
    <x v="4"/>
    <n v="7"/>
  </r>
  <r>
    <x v="8"/>
    <x v="5"/>
    <s v="D62"/>
  </r>
  <r>
    <x v="8"/>
    <x v="6"/>
    <s v="6-7-12"/>
  </r>
  <r>
    <x v="8"/>
    <x v="7"/>
    <s v="103.75"/>
  </r>
  <r>
    <x v="8"/>
    <x v="8"/>
    <n v="2.9361249999999997"/>
  </r>
  <r>
    <x v="8"/>
    <x v="31"/>
    <m/>
  </r>
  <r>
    <x v="8"/>
    <x v="17"/>
    <m/>
  </r>
  <r>
    <x v="8"/>
    <x v="22"/>
    <m/>
  </r>
  <r>
    <x v="8"/>
    <x v="29"/>
    <m/>
  </r>
  <r>
    <x v="8"/>
    <x v="23"/>
    <m/>
  </r>
  <r>
    <x v="8"/>
    <x v="35"/>
    <m/>
  </r>
  <r>
    <x v="8"/>
    <x v="25"/>
    <n v="3"/>
  </r>
  <r>
    <x v="8"/>
    <x v="24"/>
    <m/>
  </r>
  <r>
    <x v="8"/>
    <x v="13"/>
    <n v="1"/>
  </r>
  <r>
    <x v="8"/>
    <x v="19"/>
    <m/>
  </r>
  <r>
    <x v="8"/>
    <x v="30"/>
    <m/>
  </r>
  <r>
    <x v="8"/>
    <x v="7"/>
    <n v="0"/>
  </r>
  <r>
    <x v="8"/>
    <x v="7"/>
    <n v="4"/>
  </r>
  <r>
    <x v="49"/>
    <x v="0"/>
    <s v="Weymouth"/>
  </r>
  <r>
    <x v="49"/>
    <x v="1"/>
    <m/>
  </r>
  <r>
    <x v="49"/>
    <x v="7"/>
    <s v="m"/>
  </r>
  <r>
    <x v="49"/>
    <x v="7"/>
    <s v="D"/>
  </r>
  <r>
    <x v="49"/>
    <x v="4"/>
    <n v="8"/>
  </r>
  <r>
    <x v="49"/>
    <x v="5"/>
    <s v="D77"/>
  </r>
  <r>
    <x v="49"/>
    <x v="6"/>
    <s v="5-9-0"/>
  </r>
  <r>
    <x v="49"/>
    <x v="7"/>
    <s v="89"/>
  </r>
  <r>
    <x v="49"/>
    <x v="8"/>
    <n v="2.5186999999999999"/>
  </r>
  <r>
    <x v="49"/>
    <x v="31"/>
    <m/>
  </r>
  <r>
    <x v="49"/>
    <x v="17"/>
    <m/>
  </r>
  <r>
    <x v="49"/>
    <x v="22"/>
    <n v="1"/>
  </r>
  <r>
    <x v="49"/>
    <x v="29"/>
    <m/>
  </r>
  <r>
    <x v="49"/>
    <x v="23"/>
    <m/>
  </r>
  <r>
    <x v="49"/>
    <x v="35"/>
    <m/>
  </r>
  <r>
    <x v="49"/>
    <x v="25"/>
    <n v="2"/>
  </r>
  <r>
    <x v="49"/>
    <x v="24"/>
    <m/>
  </r>
  <r>
    <x v="49"/>
    <x v="13"/>
    <m/>
  </r>
  <r>
    <x v="49"/>
    <x v="19"/>
    <m/>
  </r>
  <r>
    <x v="49"/>
    <x v="30"/>
    <m/>
  </r>
  <r>
    <x v="49"/>
    <x v="7"/>
    <n v="0"/>
  </r>
  <r>
    <x v="49"/>
    <x v="7"/>
    <n v="3"/>
  </r>
  <r>
    <x v="0"/>
    <x v="0"/>
    <s v="Bristol"/>
  </r>
  <r>
    <x v="0"/>
    <x v="1"/>
    <m/>
  </r>
  <r>
    <x v="0"/>
    <x v="7"/>
    <s v="m"/>
  </r>
  <r>
    <x v="0"/>
    <x v="7"/>
    <s v="D"/>
  </r>
  <r>
    <x v="0"/>
    <x v="4"/>
    <n v="9"/>
  </r>
  <r>
    <x v="0"/>
    <x v="5"/>
    <s v="D63"/>
  </r>
  <r>
    <x v="0"/>
    <x v="6"/>
    <s v="4-10-0"/>
  </r>
  <r>
    <x v="0"/>
    <x v="7"/>
    <s v="73"/>
  </r>
  <r>
    <x v="0"/>
    <x v="8"/>
    <n v="2.0659000000000001"/>
  </r>
  <r>
    <x v="0"/>
    <x v="31"/>
    <m/>
  </r>
  <r>
    <x v="0"/>
    <x v="17"/>
    <m/>
  </r>
  <r>
    <x v="0"/>
    <x v="22"/>
    <n v="1"/>
  </r>
  <r>
    <x v="0"/>
    <x v="29"/>
    <m/>
  </r>
  <r>
    <x v="0"/>
    <x v="23"/>
    <m/>
  </r>
  <r>
    <x v="0"/>
    <x v="35"/>
    <m/>
  </r>
  <r>
    <x v="0"/>
    <x v="25"/>
    <n v="1"/>
  </r>
  <r>
    <x v="0"/>
    <x v="24"/>
    <m/>
  </r>
  <r>
    <x v="0"/>
    <x v="13"/>
    <m/>
  </r>
  <r>
    <x v="0"/>
    <x v="19"/>
    <m/>
  </r>
  <r>
    <x v="0"/>
    <x v="30"/>
    <m/>
  </r>
  <r>
    <x v="0"/>
    <x v="7"/>
    <n v="1"/>
  </r>
  <r>
    <x v="0"/>
    <x v="7"/>
    <n v="3"/>
  </r>
  <r>
    <x v="25"/>
    <x v="0"/>
    <s v="Portsmouth"/>
  </r>
  <r>
    <x v="25"/>
    <x v="1"/>
    <m/>
  </r>
  <r>
    <x v="25"/>
    <x v="7"/>
    <s v="m"/>
  </r>
  <r>
    <x v="25"/>
    <x v="7"/>
    <s v="D"/>
  </r>
  <r>
    <x v="25"/>
    <x v="4"/>
    <n v="10"/>
  </r>
  <r>
    <x v="25"/>
    <x v="5"/>
    <s v="D67"/>
  </r>
  <r>
    <x v="25"/>
    <x v="6"/>
    <s v="3-8-8"/>
  </r>
  <r>
    <x v="25"/>
    <x v="7"/>
    <s v="56.5"/>
  </r>
  <r>
    <x v="25"/>
    <x v="8"/>
    <n v="1.5989499999999999"/>
  </r>
  <r>
    <x v="25"/>
    <x v="31"/>
    <m/>
  </r>
  <r>
    <x v="25"/>
    <x v="17"/>
    <m/>
  </r>
  <r>
    <x v="25"/>
    <x v="22"/>
    <n v="1"/>
  </r>
  <r>
    <x v="25"/>
    <x v="29"/>
    <m/>
  </r>
  <r>
    <x v="25"/>
    <x v="23"/>
    <m/>
  </r>
  <r>
    <x v="25"/>
    <x v="35"/>
    <m/>
  </r>
  <r>
    <x v="25"/>
    <x v="25"/>
    <m/>
  </r>
  <r>
    <x v="25"/>
    <x v="24"/>
    <m/>
  </r>
  <r>
    <x v="25"/>
    <x v="13"/>
    <n v="1"/>
  </r>
  <r>
    <x v="25"/>
    <x v="19"/>
    <m/>
  </r>
  <r>
    <x v="25"/>
    <x v="30"/>
    <m/>
  </r>
  <r>
    <x v="25"/>
    <x v="7"/>
    <n v="0"/>
  </r>
  <r>
    <x v="25"/>
    <x v="7"/>
    <n v="2"/>
  </r>
  <r>
    <x v="125"/>
    <x v="0"/>
    <m/>
  </r>
  <r>
    <x v="125"/>
    <x v="1"/>
    <m/>
  </r>
  <r>
    <x v="125"/>
    <x v="7"/>
    <s v="m"/>
  </r>
  <r>
    <x v="125"/>
    <x v="7"/>
    <s v="D"/>
  </r>
  <r>
    <x v="125"/>
    <x v="4"/>
    <n v="11"/>
  </r>
  <r>
    <x v="125"/>
    <x v="5"/>
    <s v="D78"/>
  </r>
  <r>
    <x v="125"/>
    <x v="6"/>
    <s v="1-1-0"/>
  </r>
  <r>
    <x v="125"/>
    <x v="7"/>
    <s v="17"/>
  </r>
  <r>
    <x v="125"/>
    <x v="8"/>
    <n v="0.48109999999999997"/>
  </r>
  <r>
    <x v="125"/>
    <x v="31"/>
    <m/>
  </r>
  <r>
    <x v="125"/>
    <x v="17"/>
    <m/>
  </r>
  <r>
    <x v="125"/>
    <x v="22"/>
    <m/>
  </r>
  <r>
    <x v="125"/>
    <x v="29"/>
    <n v="1"/>
  </r>
  <r>
    <x v="125"/>
    <x v="23"/>
    <m/>
  </r>
  <r>
    <x v="125"/>
    <x v="35"/>
    <m/>
  </r>
  <r>
    <x v="125"/>
    <x v="25"/>
    <m/>
  </r>
  <r>
    <x v="125"/>
    <x v="24"/>
    <m/>
  </r>
  <r>
    <x v="125"/>
    <x v="13"/>
    <m/>
  </r>
  <r>
    <x v="125"/>
    <x v="19"/>
    <m/>
  </r>
  <r>
    <x v="125"/>
    <x v="30"/>
    <m/>
  </r>
  <r>
    <x v="125"/>
    <x v="7"/>
    <n v="0"/>
  </r>
  <r>
    <x v="125"/>
    <x v="7"/>
    <n v="1"/>
  </r>
  <r>
    <x v="70"/>
    <x v="0"/>
    <s v="Fareham"/>
  </r>
  <r>
    <x v="70"/>
    <x v="1"/>
    <m/>
  </r>
  <r>
    <x v="70"/>
    <x v="7"/>
    <s v="m"/>
  </r>
  <r>
    <x v="70"/>
    <x v="7"/>
    <s v="D"/>
  </r>
  <r>
    <x v="70"/>
    <x v="4"/>
    <n v="12"/>
  </r>
  <r>
    <x v="70"/>
    <x v="5"/>
    <s v="D84"/>
  </r>
  <r>
    <x v="70"/>
    <x v="6"/>
    <s v="0-5-0"/>
  </r>
  <r>
    <x v="70"/>
    <x v="7"/>
    <s v="5"/>
  </r>
  <r>
    <x v="70"/>
    <x v="8"/>
    <n v="0.14149999999999999"/>
  </r>
  <r>
    <x v="70"/>
    <x v="31"/>
    <m/>
  </r>
  <r>
    <x v="70"/>
    <x v="17"/>
    <m/>
  </r>
  <r>
    <x v="70"/>
    <x v="22"/>
    <m/>
  </r>
  <r>
    <x v="70"/>
    <x v="29"/>
    <m/>
  </r>
  <r>
    <x v="70"/>
    <x v="23"/>
    <m/>
  </r>
  <r>
    <x v="70"/>
    <x v="35"/>
    <m/>
  </r>
  <r>
    <x v="70"/>
    <x v="25"/>
    <m/>
  </r>
  <r>
    <x v="70"/>
    <x v="24"/>
    <m/>
  </r>
  <r>
    <x v="70"/>
    <x v="13"/>
    <n v="1"/>
  </r>
  <r>
    <x v="70"/>
    <x v="19"/>
    <m/>
  </r>
  <r>
    <x v="70"/>
    <x v="30"/>
    <m/>
  </r>
  <r>
    <x v="70"/>
    <x v="7"/>
    <n v="0"/>
  </r>
  <r>
    <x v="70"/>
    <x v="7"/>
    <n v="1"/>
  </r>
  <r>
    <x v="124"/>
    <x v="0"/>
    <m/>
  </r>
  <r>
    <x v="124"/>
    <x v="1"/>
    <m/>
  </r>
  <r>
    <x v="124"/>
    <x v="7"/>
    <s v="m"/>
  </r>
  <r>
    <x v="124"/>
    <x v="7"/>
    <s v="D"/>
  </r>
  <r>
    <x v="124"/>
    <x v="4"/>
    <n v="22"/>
  </r>
  <r>
    <x v="124"/>
    <x v="5"/>
    <s v="D61"/>
  </r>
  <r>
    <x v="124"/>
    <x v="6"/>
    <s v="0"/>
  </r>
  <r>
    <x v="124"/>
    <x v="7"/>
    <m/>
  </r>
  <r>
    <x v="124"/>
    <x v="8"/>
    <n v="0"/>
  </r>
  <r>
    <x v="124"/>
    <x v="31"/>
    <m/>
  </r>
  <r>
    <x v="124"/>
    <x v="17"/>
    <m/>
  </r>
  <r>
    <x v="124"/>
    <x v="22"/>
    <m/>
  </r>
  <r>
    <x v="124"/>
    <x v="29"/>
    <m/>
  </r>
  <r>
    <x v="124"/>
    <x v="23"/>
    <m/>
  </r>
  <r>
    <x v="124"/>
    <x v="35"/>
    <m/>
  </r>
  <r>
    <x v="124"/>
    <x v="25"/>
    <m/>
  </r>
  <r>
    <x v="124"/>
    <x v="24"/>
    <m/>
  </r>
  <r>
    <x v="124"/>
    <x v="13"/>
    <m/>
  </r>
  <r>
    <x v="124"/>
    <x v="19"/>
    <m/>
  </r>
  <r>
    <x v="124"/>
    <x v="30"/>
    <m/>
  </r>
  <r>
    <x v="124"/>
    <x v="7"/>
    <n v="0"/>
  </r>
  <r>
    <x v="124"/>
    <x v="7"/>
    <n v="0"/>
  </r>
  <r>
    <x v="38"/>
    <x v="0"/>
    <m/>
  </r>
  <r>
    <x v="38"/>
    <x v="1"/>
    <m/>
  </r>
  <r>
    <x v="38"/>
    <x v="7"/>
    <s v="m"/>
  </r>
  <r>
    <x v="38"/>
    <x v="7"/>
    <s v="D"/>
  </r>
  <r>
    <x v="38"/>
    <x v="4"/>
    <n v="22"/>
  </r>
  <r>
    <x v="38"/>
    <x v="5"/>
    <s v="D68"/>
  </r>
  <r>
    <x v="38"/>
    <x v="6"/>
    <s v="0"/>
  </r>
  <r>
    <x v="38"/>
    <x v="7"/>
    <m/>
  </r>
  <r>
    <x v="38"/>
    <x v="8"/>
    <n v="0"/>
  </r>
  <r>
    <x v="38"/>
    <x v="31"/>
    <m/>
  </r>
  <r>
    <x v="38"/>
    <x v="17"/>
    <m/>
  </r>
  <r>
    <x v="38"/>
    <x v="22"/>
    <m/>
  </r>
  <r>
    <x v="38"/>
    <x v="29"/>
    <m/>
  </r>
  <r>
    <x v="38"/>
    <x v="23"/>
    <m/>
  </r>
  <r>
    <x v="38"/>
    <x v="35"/>
    <m/>
  </r>
  <r>
    <x v="38"/>
    <x v="25"/>
    <m/>
  </r>
  <r>
    <x v="38"/>
    <x v="24"/>
    <m/>
  </r>
  <r>
    <x v="38"/>
    <x v="13"/>
    <m/>
  </r>
  <r>
    <x v="38"/>
    <x v="19"/>
    <m/>
  </r>
  <r>
    <x v="38"/>
    <x v="30"/>
    <m/>
  </r>
  <r>
    <x v="38"/>
    <x v="7"/>
    <n v="0"/>
  </r>
  <r>
    <x v="38"/>
    <x v="7"/>
    <n v="0"/>
  </r>
  <r>
    <x v="137"/>
    <x v="0"/>
    <m/>
  </r>
  <r>
    <x v="137"/>
    <x v="1"/>
    <m/>
  </r>
  <r>
    <x v="137"/>
    <x v="7"/>
    <s v="nm"/>
  </r>
  <r>
    <x v="137"/>
    <x v="7"/>
    <s v="D"/>
  </r>
  <r>
    <x v="137"/>
    <x v="4"/>
    <n v="22"/>
  </r>
  <r>
    <x v="137"/>
    <x v="5"/>
    <s v="D72"/>
  </r>
  <r>
    <x v="137"/>
    <x v="6"/>
    <s v="0"/>
  </r>
  <r>
    <x v="137"/>
    <x v="7"/>
    <m/>
  </r>
  <r>
    <x v="137"/>
    <x v="8"/>
    <n v="0"/>
  </r>
  <r>
    <x v="137"/>
    <x v="31"/>
    <m/>
  </r>
  <r>
    <x v="137"/>
    <x v="17"/>
    <m/>
  </r>
  <r>
    <x v="137"/>
    <x v="22"/>
    <m/>
  </r>
  <r>
    <x v="137"/>
    <x v="29"/>
    <m/>
  </r>
  <r>
    <x v="137"/>
    <x v="23"/>
    <m/>
  </r>
  <r>
    <x v="137"/>
    <x v="35"/>
    <m/>
  </r>
  <r>
    <x v="137"/>
    <x v="25"/>
    <m/>
  </r>
  <r>
    <x v="137"/>
    <x v="24"/>
    <m/>
  </r>
  <r>
    <x v="137"/>
    <x v="13"/>
    <m/>
  </r>
  <r>
    <x v="137"/>
    <x v="19"/>
    <m/>
  </r>
  <r>
    <x v="137"/>
    <x v="30"/>
    <m/>
  </r>
  <r>
    <x v="137"/>
    <x v="7"/>
    <n v="0"/>
  </r>
  <r>
    <x v="137"/>
    <x v="7"/>
    <n v="0"/>
  </r>
  <r>
    <x v="87"/>
    <x v="0"/>
    <s v="Southampton"/>
  </r>
  <r>
    <x v="87"/>
    <x v="1"/>
    <m/>
  </r>
  <r>
    <x v="87"/>
    <x v="7"/>
    <s v="m"/>
  </r>
  <r>
    <x v="87"/>
    <x v="7"/>
    <s v="D"/>
  </r>
  <r>
    <x v="87"/>
    <x v="4"/>
    <n v="22"/>
  </r>
  <r>
    <x v="87"/>
    <x v="5"/>
    <s v="D79"/>
  </r>
  <r>
    <x v="87"/>
    <x v="6"/>
    <s v="0"/>
  </r>
  <r>
    <x v="87"/>
    <x v="7"/>
    <m/>
  </r>
  <r>
    <x v="87"/>
    <x v="8"/>
    <n v="0"/>
  </r>
  <r>
    <x v="87"/>
    <x v="31"/>
    <m/>
  </r>
  <r>
    <x v="87"/>
    <x v="17"/>
    <m/>
  </r>
  <r>
    <x v="87"/>
    <x v="22"/>
    <m/>
  </r>
  <r>
    <x v="87"/>
    <x v="29"/>
    <m/>
  </r>
  <r>
    <x v="87"/>
    <x v="23"/>
    <m/>
  </r>
  <r>
    <x v="87"/>
    <x v="35"/>
    <m/>
  </r>
  <r>
    <x v="87"/>
    <x v="25"/>
    <m/>
  </r>
  <r>
    <x v="87"/>
    <x v="24"/>
    <m/>
  </r>
  <r>
    <x v="87"/>
    <x v="13"/>
    <m/>
  </r>
  <r>
    <x v="87"/>
    <x v="19"/>
    <m/>
  </r>
  <r>
    <x v="87"/>
    <x v="30"/>
    <m/>
  </r>
  <r>
    <x v="87"/>
    <x v="7"/>
    <n v="0"/>
  </r>
  <r>
    <x v="87"/>
    <x v="7"/>
    <n v="0"/>
  </r>
  <r>
    <x v="132"/>
    <x v="0"/>
    <s v="Bournemouth"/>
  </r>
  <r>
    <x v="132"/>
    <x v="1"/>
    <m/>
  </r>
  <r>
    <x v="132"/>
    <x v="7"/>
    <s v="M"/>
  </r>
  <r>
    <x v="132"/>
    <x v="7"/>
    <s v="D"/>
  </r>
  <r>
    <x v="132"/>
    <x v="4"/>
    <n v="22"/>
  </r>
  <r>
    <x v="132"/>
    <x v="5"/>
    <s v="D83"/>
  </r>
  <r>
    <x v="132"/>
    <x v="6"/>
    <s v="0"/>
  </r>
  <r>
    <x v="132"/>
    <x v="7"/>
    <m/>
  </r>
  <r>
    <x v="132"/>
    <x v="8"/>
    <n v="0"/>
  </r>
  <r>
    <x v="132"/>
    <x v="31"/>
    <m/>
  </r>
  <r>
    <x v="132"/>
    <x v="17"/>
    <m/>
  </r>
  <r>
    <x v="132"/>
    <x v="22"/>
    <m/>
  </r>
  <r>
    <x v="132"/>
    <x v="29"/>
    <m/>
  </r>
  <r>
    <x v="132"/>
    <x v="23"/>
    <m/>
  </r>
  <r>
    <x v="132"/>
    <x v="35"/>
    <m/>
  </r>
  <r>
    <x v="132"/>
    <x v="25"/>
    <m/>
  </r>
  <r>
    <x v="132"/>
    <x v="24"/>
    <m/>
  </r>
  <r>
    <x v="132"/>
    <x v="13"/>
    <m/>
  </r>
  <r>
    <x v="132"/>
    <x v="19"/>
    <m/>
  </r>
  <r>
    <x v="132"/>
    <x v="30"/>
    <m/>
  </r>
  <r>
    <x v="132"/>
    <x v="7"/>
    <n v="0"/>
  </r>
  <r>
    <x v="132"/>
    <x v="7"/>
    <n v="0"/>
  </r>
  <r>
    <x v="79"/>
    <x v="0"/>
    <s v="Portsmouth"/>
  </r>
  <r>
    <x v="79"/>
    <x v="1"/>
    <m/>
  </r>
  <r>
    <x v="79"/>
    <x v="7"/>
    <s v="m"/>
  </r>
  <r>
    <x v="79"/>
    <x v="7"/>
    <s v="C"/>
  </r>
  <r>
    <x v="79"/>
    <x v="4"/>
    <n v="1"/>
  </r>
  <r>
    <x v="79"/>
    <x v="5"/>
    <s v="C42"/>
  </r>
  <r>
    <x v="79"/>
    <x v="6"/>
    <s v="22-0-8"/>
  </r>
  <r>
    <x v="79"/>
    <x v="7"/>
    <s v="352.5"/>
  </r>
  <r>
    <x v="79"/>
    <x v="8"/>
    <n v="9.9757499999999997"/>
  </r>
  <r>
    <x v="79"/>
    <x v="31"/>
    <n v="1"/>
  </r>
  <r>
    <x v="79"/>
    <x v="17"/>
    <m/>
  </r>
  <r>
    <x v="79"/>
    <x v="22"/>
    <n v="3"/>
  </r>
  <r>
    <x v="79"/>
    <x v="29"/>
    <m/>
  </r>
  <r>
    <x v="79"/>
    <x v="23"/>
    <m/>
  </r>
  <r>
    <x v="79"/>
    <x v="35"/>
    <m/>
  </r>
  <r>
    <x v="79"/>
    <x v="25"/>
    <n v="2"/>
  </r>
  <r>
    <x v="79"/>
    <x v="24"/>
    <m/>
  </r>
  <r>
    <x v="79"/>
    <x v="13"/>
    <n v="1"/>
  </r>
  <r>
    <x v="79"/>
    <x v="19"/>
    <m/>
  </r>
  <r>
    <x v="79"/>
    <x v="30"/>
    <m/>
  </r>
  <r>
    <x v="79"/>
    <x v="7"/>
    <n v="0"/>
  </r>
  <r>
    <x v="79"/>
    <x v="7"/>
    <n v="7"/>
  </r>
  <r>
    <x v="130"/>
    <x v="0"/>
    <s v="Cardiff"/>
  </r>
  <r>
    <x v="130"/>
    <x v="1"/>
    <m/>
  </r>
  <r>
    <x v="130"/>
    <x v="7"/>
    <s v="NM"/>
  </r>
  <r>
    <x v="130"/>
    <x v="7"/>
    <s v="C"/>
  </r>
  <r>
    <x v="130"/>
    <x v="4"/>
    <n v="2"/>
  </r>
  <r>
    <x v="130"/>
    <x v="5"/>
    <s v="C57"/>
  </r>
  <r>
    <x v="130"/>
    <x v="6"/>
    <s v="17-1-12"/>
  </r>
  <r>
    <x v="130"/>
    <x v="7"/>
    <s v="273.75"/>
  </r>
  <r>
    <x v="130"/>
    <x v="8"/>
    <n v="7.7471249999999996"/>
  </r>
  <r>
    <x v="130"/>
    <x v="31"/>
    <n v="1"/>
  </r>
  <r>
    <x v="130"/>
    <x v="17"/>
    <m/>
  </r>
  <r>
    <x v="130"/>
    <x v="22"/>
    <n v="3"/>
  </r>
  <r>
    <x v="130"/>
    <x v="29"/>
    <m/>
  </r>
  <r>
    <x v="130"/>
    <x v="23"/>
    <m/>
  </r>
  <r>
    <x v="130"/>
    <x v="35"/>
    <m/>
  </r>
  <r>
    <x v="130"/>
    <x v="25"/>
    <n v="2"/>
  </r>
  <r>
    <x v="130"/>
    <x v="24"/>
    <m/>
  </r>
  <r>
    <x v="130"/>
    <x v="13"/>
    <n v="2"/>
  </r>
  <r>
    <x v="130"/>
    <x v="19"/>
    <m/>
  </r>
  <r>
    <x v="130"/>
    <x v="30"/>
    <m/>
  </r>
  <r>
    <x v="130"/>
    <x v="7"/>
    <n v="2"/>
  </r>
  <r>
    <x v="130"/>
    <x v="7"/>
    <n v="10"/>
  </r>
  <r>
    <x v="47"/>
    <x v="0"/>
    <s v="Portsmouth"/>
  </r>
  <r>
    <x v="47"/>
    <x v="1"/>
    <m/>
  </r>
  <r>
    <x v="47"/>
    <x v="7"/>
    <s v="m"/>
  </r>
  <r>
    <x v="47"/>
    <x v="7"/>
    <s v="C"/>
  </r>
  <r>
    <x v="47"/>
    <x v="4"/>
    <n v="3"/>
  </r>
  <r>
    <x v="47"/>
    <x v="5"/>
    <s v="C52"/>
  </r>
  <r>
    <x v="47"/>
    <x v="6"/>
    <s v="10-2-0"/>
  </r>
  <r>
    <x v="47"/>
    <x v="7"/>
    <s v="162"/>
  </r>
  <r>
    <x v="47"/>
    <x v="8"/>
    <n v="4.5846"/>
  </r>
  <r>
    <x v="47"/>
    <x v="31"/>
    <m/>
  </r>
  <r>
    <x v="47"/>
    <x v="17"/>
    <m/>
  </r>
  <r>
    <x v="47"/>
    <x v="22"/>
    <n v="3"/>
  </r>
  <r>
    <x v="47"/>
    <x v="29"/>
    <m/>
  </r>
  <r>
    <x v="47"/>
    <x v="23"/>
    <m/>
  </r>
  <r>
    <x v="47"/>
    <x v="35"/>
    <m/>
  </r>
  <r>
    <x v="47"/>
    <x v="25"/>
    <n v="2"/>
  </r>
  <r>
    <x v="47"/>
    <x v="24"/>
    <n v="1"/>
  </r>
  <r>
    <x v="47"/>
    <x v="13"/>
    <m/>
  </r>
  <r>
    <x v="47"/>
    <x v="19"/>
    <m/>
  </r>
  <r>
    <x v="47"/>
    <x v="30"/>
    <m/>
  </r>
  <r>
    <x v="47"/>
    <x v="7"/>
    <n v="0"/>
  </r>
  <r>
    <x v="47"/>
    <x v="7"/>
    <n v="6"/>
  </r>
  <r>
    <x v="138"/>
    <x v="0"/>
    <m/>
  </r>
  <r>
    <x v="138"/>
    <x v="1"/>
    <m/>
  </r>
  <r>
    <x v="138"/>
    <x v="7"/>
    <s v="m"/>
  </r>
  <r>
    <x v="138"/>
    <x v="7"/>
    <s v="C"/>
  </r>
  <r>
    <x v="138"/>
    <x v="4"/>
    <n v="4"/>
  </r>
  <r>
    <x v="138"/>
    <x v="5"/>
    <s v="C45"/>
  </r>
  <r>
    <x v="138"/>
    <x v="6"/>
    <s v="5-14-0"/>
  </r>
  <r>
    <x v="138"/>
    <x v="7"/>
    <s v="94"/>
  </r>
  <r>
    <x v="138"/>
    <x v="8"/>
    <n v="2.6601999999999997"/>
  </r>
  <r>
    <x v="138"/>
    <x v="31"/>
    <m/>
  </r>
  <r>
    <x v="138"/>
    <x v="17"/>
    <m/>
  </r>
  <r>
    <x v="138"/>
    <x v="22"/>
    <n v="1"/>
  </r>
  <r>
    <x v="138"/>
    <x v="29"/>
    <m/>
  </r>
  <r>
    <x v="138"/>
    <x v="23"/>
    <m/>
  </r>
  <r>
    <x v="138"/>
    <x v="35"/>
    <m/>
  </r>
  <r>
    <x v="138"/>
    <x v="25"/>
    <m/>
  </r>
  <r>
    <x v="138"/>
    <x v="24"/>
    <m/>
  </r>
  <r>
    <x v="138"/>
    <x v="13"/>
    <m/>
  </r>
  <r>
    <x v="138"/>
    <x v="19"/>
    <m/>
  </r>
  <r>
    <x v="138"/>
    <x v="30"/>
    <m/>
  </r>
  <r>
    <x v="138"/>
    <x v="7"/>
    <n v="0"/>
  </r>
  <r>
    <x v="138"/>
    <x v="7"/>
    <n v="1"/>
  </r>
  <r>
    <x v="139"/>
    <x v="0"/>
    <m/>
  </r>
  <r>
    <x v="139"/>
    <x v="1"/>
    <m/>
  </r>
  <r>
    <x v="139"/>
    <x v="7"/>
    <s v="NM"/>
  </r>
  <r>
    <x v="139"/>
    <x v="7"/>
    <s v="C"/>
  </r>
  <r>
    <x v="139"/>
    <x v="4"/>
    <n v="5"/>
  </r>
  <r>
    <x v="139"/>
    <x v="5"/>
    <s v="C54"/>
  </r>
  <r>
    <x v="139"/>
    <x v="6"/>
    <s v="5-10-0"/>
  </r>
  <r>
    <x v="139"/>
    <x v="7"/>
    <s v="90"/>
  </r>
  <r>
    <x v="139"/>
    <x v="8"/>
    <n v="2.5469999999999997"/>
  </r>
  <r>
    <x v="139"/>
    <x v="31"/>
    <m/>
  </r>
  <r>
    <x v="139"/>
    <x v="17"/>
    <m/>
  </r>
  <r>
    <x v="139"/>
    <x v="22"/>
    <n v="1"/>
  </r>
  <r>
    <x v="139"/>
    <x v="29"/>
    <m/>
  </r>
  <r>
    <x v="139"/>
    <x v="23"/>
    <m/>
  </r>
  <r>
    <x v="139"/>
    <x v="35"/>
    <m/>
  </r>
  <r>
    <x v="139"/>
    <x v="25"/>
    <n v="1"/>
  </r>
  <r>
    <x v="139"/>
    <x v="24"/>
    <m/>
  </r>
  <r>
    <x v="139"/>
    <x v="13"/>
    <m/>
  </r>
  <r>
    <x v="139"/>
    <x v="19"/>
    <m/>
  </r>
  <r>
    <x v="139"/>
    <x v="30"/>
    <m/>
  </r>
  <r>
    <x v="139"/>
    <x v="7"/>
    <n v="0"/>
  </r>
  <r>
    <x v="139"/>
    <x v="7"/>
    <n v="2"/>
  </r>
  <r>
    <x v="140"/>
    <x v="0"/>
    <m/>
  </r>
  <r>
    <x v="140"/>
    <x v="1"/>
    <m/>
  </r>
  <r>
    <x v="140"/>
    <x v="7"/>
    <s v="NM"/>
  </r>
  <r>
    <x v="140"/>
    <x v="7"/>
    <s v="C"/>
  </r>
  <r>
    <x v="140"/>
    <x v="4"/>
    <n v="6"/>
  </r>
  <r>
    <x v="140"/>
    <x v="5"/>
    <s v="C51"/>
  </r>
  <r>
    <x v="140"/>
    <x v="6"/>
    <s v="2-15-8"/>
  </r>
  <r>
    <x v="140"/>
    <x v="7"/>
    <s v="47.5"/>
  </r>
  <r>
    <x v="140"/>
    <x v="8"/>
    <n v="1.3442499999999999"/>
  </r>
  <r>
    <x v="140"/>
    <x v="31"/>
    <m/>
  </r>
  <r>
    <x v="140"/>
    <x v="17"/>
    <m/>
  </r>
  <r>
    <x v="140"/>
    <x v="22"/>
    <n v="1"/>
  </r>
  <r>
    <x v="140"/>
    <x v="29"/>
    <m/>
  </r>
  <r>
    <x v="140"/>
    <x v="23"/>
    <m/>
  </r>
  <r>
    <x v="140"/>
    <x v="35"/>
    <m/>
  </r>
  <r>
    <x v="140"/>
    <x v="25"/>
    <m/>
  </r>
  <r>
    <x v="140"/>
    <x v="24"/>
    <m/>
  </r>
  <r>
    <x v="140"/>
    <x v="13"/>
    <n v="1"/>
  </r>
  <r>
    <x v="140"/>
    <x v="19"/>
    <m/>
  </r>
  <r>
    <x v="140"/>
    <x v="30"/>
    <m/>
  </r>
  <r>
    <x v="140"/>
    <x v="7"/>
    <n v="0"/>
  </r>
  <r>
    <x v="140"/>
    <x v="7"/>
    <n v="2"/>
  </r>
  <r>
    <x v="48"/>
    <x v="0"/>
    <s v="Weston Super Mare"/>
  </r>
  <r>
    <x v="48"/>
    <x v="1"/>
    <m/>
  </r>
  <r>
    <x v="48"/>
    <x v="7"/>
    <s v="m"/>
  </r>
  <r>
    <x v="48"/>
    <x v="7"/>
    <s v="C"/>
  </r>
  <r>
    <x v="48"/>
    <x v="4"/>
    <n v="7"/>
  </r>
  <r>
    <x v="48"/>
    <x v="5"/>
    <s v="C50"/>
  </r>
  <r>
    <x v="48"/>
    <x v="6"/>
    <s v="2-11-0"/>
  </r>
  <r>
    <x v="48"/>
    <x v="7"/>
    <s v="43"/>
  </r>
  <r>
    <x v="48"/>
    <x v="8"/>
    <n v="1.2168999999999999"/>
  </r>
  <r>
    <x v="48"/>
    <x v="31"/>
    <m/>
  </r>
  <r>
    <x v="48"/>
    <x v="17"/>
    <m/>
  </r>
  <r>
    <x v="48"/>
    <x v="22"/>
    <m/>
  </r>
  <r>
    <x v="48"/>
    <x v="29"/>
    <m/>
  </r>
  <r>
    <x v="48"/>
    <x v="23"/>
    <m/>
  </r>
  <r>
    <x v="48"/>
    <x v="35"/>
    <m/>
  </r>
  <r>
    <x v="48"/>
    <x v="25"/>
    <n v="1"/>
  </r>
  <r>
    <x v="48"/>
    <x v="24"/>
    <m/>
  </r>
  <r>
    <x v="48"/>
    <x v="13"/>
    <n v="3"/>
  </r>
  <r>
    <x v="48"/>
    <x v="19"/>
    <m/>
  </r>
  <r>
    <x v="48"/>
    <x v="30"/>
    <m/>
  </r>
  <r>
    <x v="48"/>
    <x v="7"/>
    <n v="0"/>
  </r>
  <r>
    <x v="48"/>
    <x v="7"/>
    <n v="4"/>
  </r>
  <r>
    <x v="33"/>
    <x v="0"/>
    <s v="Bristol"/>
  </r>
  <r>
    <x v="33"/>
    <x v="1"/>
    <s v="Hampshire"/>
  </r>
  <r>
    <x v="33"/>
    <x v="7"/>
    <s v="m"/>
  </r>
  <r>
    <x v="33"/>
    <x v="7"/>
    <s v="C"/>
  </r>
  <r>
    <x v="33"/>
    <x v="4"/>
    <n v="8"/>
  </r>
  <r>
    <x v="33"/>
    <x v="5"/>
    <s v="C48"/>
  </r>
  <r>
    <x v="33"/>
    <x v="6"/>
    <s v="0-4-8"/>
  </r>
  <r>
    <x v="33"/>
    <x v="7"/>
    <s v="4.5"/>
  </r>
  <r>
    <x v="33"/>
    <x v="8"/>
    <n v="0.12734999999999999"/>
  </r>
  <r>
    <x v="33"/>
    <x v="31"/>
    <m/>
  </r>
  <r>
    <x v="33"/>
    <x v="17"/>
    <m/>
  </r>
  <r>
    <x v="33"/>
    <x v="22"/>
    <m/>
  </r>
  <r>
    <x v="33"/>
    <x v="29"/>
    <m/>
  </r>
  <r>
    <x v="33"/>
    <x v="23"/>
    <m/>
  </r>
  <r>
    <x v="33"/>
    <x v="35"/>
    <m/>
  </r>
  <r>
    <x v="33"/>
    <x v="25"/>
    <m/>
  </r>
  <r>
    <x v="33"/>
    <x v="24"/>
    <m/>
  </r>
  <r>
    <x v="33"/>
    <x v="13"/>
    <n v="1"/>
  </r>
  <r>
    <x v="33"/>
    <x v="19"/>
    <m/>
  </r>
  <r>
    <x v="33"/>
    <x v="30"/>
    <m/>
  </r>
  <r>
    <x v="33"/>
    <x v="7"/>
    <n v="0"/>
  </r>
  <r>
    <x v="33"/>
    <x v="7"/>
    <n v="1"/>
  </r>
  <r>
    <x v="81"/>
    <x v="0"/>
    <s v="Aldershot"/>
  </r>
  <r>
    <x v="81"/>
    <x v="1"/>
    <m/>
  </r>
  <r>
    <x v="81"/>
    <x v="7"/>
    <s v="m"/>
  </r>
  <r>
    <x v="81"/>
    <x v="7"/>
    <s v="C"/>
  </r>
  <r>
    <x v="81"/>
    <x v="4"/>
    <n v="9"/>
  </r>
  <r>
    <x v="81"/>
    <x v="5"/>
    <s v="C43"/>
  </r>
  <r>
    <x v="81"/>
    <x v="6"/>
    <s v="0-4-0"/>
  </r>
  <r>
    <x v="81"/>
    <x v="7"/>
    <s v="4"/>
  </r>
  <r>
    <x v="81"/>
    <x v="8"/>
    <n v="0.1132"/>
  </r>
  <r>
    <x v="81"/>
    <x v="31"/>
    <m/>
  </r>
  <r>
    <x v="81"/>
    <x v="17"/>
    <m/>
  </r>
  <r>
    <x v="81"/>
    <x v="22"/>
    <m/>
  </r>
  <r>
    <x v="81"/>
    <x v="29"/>
    <m/>
  </r>
  <r>
    <x v="81"/>
    <x v="23"/>
    <m/>
  </r>
  <r>
    <x v="81"/>
    <x v="35"/>
    <m/>
  </r>
  <r>
    <x v="81"/>
    <x v="25"/>
    <m/>
  </r>
  <r>
    <x v="81"/>
    <x v="24"/>
    <m/>
  </r>
  <r>
    <x v="81"/>
    <x v="13"/>
    <n v="1"/>
  </r>
  <r>
    <x v="81"/>
    <x v="19"/>
    <m/>
  </r>
  <r>
    <x v="81"/>
    <x v="30"/>
    <m/>
  </r>
  <r>
    <x v="81"/>
    <x v="7"/>
    <n v="0"/>
  </r>
  <r>
    <x v="81"/>
    <x v="7"/>
    <n v="1"/>
  </r>
  <r>
    <x v="141"/>
    <x v="0"/>
    <m/>
  </r>
  <r>
    <x v="141"/>
    <x v="1"/>
    <m/>
  </r>
  <r>
    <x v="141"/>
    <x v="7"/>
    <s v="NM"/>
  </r>
  <r>
    <x v="141"/>
    <x v="7"/>
    <s v="C"/>
  </r>
  <r>
    <x v="141"/>
    <x v="4"/>
    <n v="22"/>
  </r>
  <r>
    <x v="141"/>
    <x v="5"/>
    <s v="C44"/>
  </r>
  <r>
    <x v="141"/>
    <x v="6"/>
    <s v="0"/>
  </r>
  <r>
    <x v="141"/>
    <x v="7"/>
    <m/>
  </r>
  <r>
    <x v="141"/>
    <x v="8"/>
    <n v="0"/>
  </r>
  <r>
    <x v="141"/>
    <x v="31"/>
    <m/>
  </r>
  <r>
    <x v="141"/>
    <x v="17"/>
    <m/>
  </r>
  <r>
    <x v="141"/>
    <x v="22"/>
    <m/>
  </r>
  <r>
    <x v="141"/>
    <x v="29"/>
    <m/>
  </r>
  <r>
    <x v="141"/>
    <x v="23"/>
    <m/>
  </r>
  <r>
    <x v="141"/>
    <x v="35"/>
    <m/>
  </r>
  <r>
    <x v="141"/>
    <x v="25"/>
    <m/>
  </r>
  <r>
    <x v="141"/>
    <x v="24"/>
    <m/>
  </r>
  <r>
    <x v="141"/>
    <x v="13"/>
    <m/>
  </r>
  <r>
    <x v="141"/>
    <x v="19"/>
    <m/>
  </r>
  <r>
    <x v="141"/>
    <x v="30"/>
    <m/>
  </r>
  <r>
    <x v="141"/>
    <x v="7"/>
    <n v="0"/>
  </r>
  <r>
    <x v="141"/>
    <x v="7"/>
    <n v="0"/>
  </r>
  <r>
    <x v="142"/>
    <x v="0"/>
    <m/>
  </r>
  <r>
    <x v="142"/>
    <x v="1"/>
    <m/>
  </r>
  <r>
    <x v="142"/>
    <x v="7"/>
    <s v="nm"/>
  </r>
  <r>
    <x v="142"/>
    <x v="7"/>
    <s v="C"/>
  </r>
  <r>
    <x v="142"/>
    <x v="4"/>
    <n v="22"/>
  </r>
  <r>
    <x v="142"/>
    <x v="5"/>
    <s v="C46"/>
  </r>
  <r>
    <x v="142"/>
    <x v="6"/>
    <s v="0"/>
  </r>
  <r>
    <x v="142"/>
    <x v="7"/>
    <m/>
  </r>
  <r>
    <x v="142"/>
    <x v="8"/>
    <n v="0"/>
  </r>
  <r>
    <x v="142"/>
    <x v="31"/>
    <m/>
  </r>
  <r>
    <x v="142"/>
    <x v="17"/>
    <m/>
  </r>
  <r>
    <x v="142"/>
    <x v="22"/>
    <m/>
  </r>
  <r>
    <x v="142"/>
    <x v="29"/>
    <m/>
  </r>
  <r>
    <x v="142"/>
    <x v="23"/>
    <m/>
  </r>
  <r>
    <x v="142"/>
    <x v="35"/>
    <m/>
  </r>
  <r>
    <x v="142"/>
    <x v="25"/>
    <m/>
  </r>
  <r>
    <x v="142"/>
    <x v="24"/>
    <m/>
  </r>
  <r>
    <x v="142"/>
    <x v="13"/>
    <m/>
  </r>
  <r>
    <x v="142"/>
    <x v="19"/>
    <m/>
  </r>
  <r>
    <x v="142"/>
    <x v="30"/>
    <m/>
  </r>
  <r>
    <x v="142"/>
    <x v="7"/>
    <n v="0"/>
  </r>
  <r>
    <x v="142"/>
    <x v="7"/>
    <n v="0"/>
  </r>
  <r>
    <x v="60"/>
    <x v="0"/>
    <m/>
  </r>
  <r>
    <x v="60"/>
    <x v="1"/>
    <m/>
  </r>
  <r>
    <x v="60"/>
    <x v="7"/>
    <s v="m"/>
  </r>
  <r>
    <x v="60"/>
    <x v="7"/>
    <s v="C"/>
  </r>
  <r>
    <x v="60"/>
    <x v="4"/>
    <n v="22"/>
  </r>
  <r>
    <x v="60"/>
    <x v="5"/>
    <s v="C49"/>
  </r>
  <r>
    <x v="60"/>
    <x v="6"/>
    <s v="0"/>
  </r>
  <r>
    <x v="60"/>
    <x v="7"/>
    <m/>
  </r>
  <r>
    <x v="60"/>
    <x v="8"/>
    <n v="0"/>
  </r>
  <r>
    <x v="60"/>
    <x v="31"/>
    <m/>
  </r>
  <r>
    <x v="60"/>
    <x v="17"/>
    <m/>
  </r>
  <r>
    <x v="60"/>
    <x v="22"/>
    <m/>
  </r>
  <r>
    <x v="60"/>
    <x v="29"/>
    <m/>
  </r>
  <r>
    <x v="60"/>
    <x v="23"/>
    <m/>
  </r>
  <r>
    <x v="60"/>
    <x v="35"/>
    <m/>
  </r>
  <r>
    <x v="60"/>
    <x v="25"/>
    <m/>
  </r>
  <r>
    <x v="60"/>
    <x v="24"/>
    <m/>
  </r>
  <r>
    <x v="60"/>
    <x v="13"/>
    <m/>
  </r>
  <r>
    <x v="60"/>
    <x v="19"/>
    <m/>
  </r>
  <r>
    <x v="60"/>
    <x v="30"/>
    <m/>
  </r>
  <r>
    <x v="60"/>
    <x v="7"/>
    <n v="0"/>
  </r>
  <r>
    <x v="60"/>
    <x v="7"/>
    <n v="0"/>
  </r>
  <r>
    <x v="143"/>
    <x v="0"/>
    <m/>
  </r>
  <r>
    <x v="143"/>
    <x v="1"/>
    <m/>
  </r>
  <r>
    <x v="143"/>
    <x v="7"/>
    <s v="NM"/>
  </r>
  <r>
    <x v="143"/>
    <x v="7"/>
    <s v="C"/>
  </r>
  <r>
    <x v="143"/>
    <x v="4"/>
    <n v="22"/>
  </r>
  <r>
    <x v="143"/>
    <x v="5"/>
    <s v="C53"/>
  </r>
  <r>
    <x v="143"/>
    <x v="6"/>
    <s v="0"/>
  </r>
  <r>
    <x v="143"/>
    <x v="7"/>
    <m/>
  </r>
  <r>
    <x v="143"/>
    <x v="8"/>
    <n v="0"/>
  </r>
  <r>
    <x v="143"/>
    <x v="31"/>
    <m/>
  </r>
  <r>
    <x v="143"/>
    <x v="17"/>
    <m/>
  </r>
  <r>
    <x v="143"/>
    <x v="22"/>
    <m/>
  </r>
  <r>
    <x v="143"/>
    <x v="29"/>
    <m/>
  </r>
  <r>
    <x v="143"/>
    <x v="23"/>
    <m/>
  </r>
  <r>
    <x v="143"/>
    <x v="35"/>
    <m/>
  </r>
  <r>
    <x v="143"/>
    <x v="25"/>
    <m/>
  </r>
  <r>
    <x v="143"/>
    <x v="24"/>
    <m/>
  </r>
  <r>
    <x v="143"/>
    <x v="13"/>
    <m/>
  </r>
  <r>
    <x v="143"/>
    <x v="19"/>
    <m/>
  </r>
  <r>
    <x v="143"/>
    <x v="30"/>
    <m/>
  </r>
  <r>
    <x v="143"/>
    <x v="7"/>
    <n v="0"/>
  </r>
  <r>
    <x v="143"/>
    <x v="7"/>
    <n v="0"/>
  </r>
  <r>
    <x v="10"/>
    <x v="0"/>
    <s v="Southampton"/>
  </r>
  <r>
    <x v="10"/>
    <x v="1"/>
    <m/>
  </r>
  <r>
    <x v="10"/>
    <x v="7"/>
    <s v="m"/>
  </r>
  <r>
    <x v="10"/>
    <x v="7"/>
    <s v="C"/>
  </r>
  <r>
    <x v="10"/>
    <x v="4"/>
    <n v="22"/>
  </r>
  <r>
    <x v="10"/>
    <x v="5"/>
    <s v="C55"/>
  </r>
  <r>
    <x v="10"/>
    <x v="6"/>
    <s v="0"/>
  </r>
  <r>
    <x v="10"/>
    <x v="7"/>
    <m/>
  </r>
  <r>
    <x v="10"/>
    <x v="8"/>
    <n v="0"/>
  </r>
  <r>
    <x v="10"/>
    <x v="31"/>
    <m/>
  </r>
  <r>
    <x v="10"/>
    <x v="17"/>
    <m/>
  </r>
  <r>
    <x v="10"/>
    <x v="22"/>
    <m/>
  </r>
  <r>
    <x v="10"/>
    <x v="29"/>
    <m/>
  </r>
  <r>
    <x v="10"/>
    <x v="23"/>
    <m/>
  </r>
  <r>
    <x v="10"/>
    <x v="35"/>
    <m/>
  </r>
  <r>
    <x v="10"/>
    <x v="25"/>
    <m/>
  </r>
  <r>
    <x v="10"/>
    <x v="24"/>
    <m/>
  </r>
  <r>
    <x v="10"/>
    <x v="13"/>
    <m/>
  </r>
  <r>
    <x v="10"/>
    <x v="19"/>
    <m/>
  </r>
  <r>
    <x v="10"/>
    <x v="30"/>
    <m/>
  </r>
  <r>
    <x v="10"/>
    <x v="7"/>
    <n v="0"/>
  </r>
  <r>
    <x v="10"/>
    <x v="7"/>
    <n v="0"/>
  </r>
  <r>
    <x v="144"/>
    <x v="0"/>
    <m/>
  </r>
  <r>
    <x v="144"/>
    <x v="1"/>
    <m/>
  </r>
  <r>
    <x v="144"/>
    <x v="7"/>
    <s v="NM"/>
  </r>
  <r>
    <x v="144"/>
    <x v="7"/>
    <s v="C"/>
  </r>
  <r>
    <x v="144"/>
    <x v="4"/>
    <n v="22"/>
  </r>
  <r>
    <x v="144"/>
    <x v="5"/>
    <s v="C56"/>
  </r>
  <r>
    <x v="144"/>
    <x v="6"/>
    <s v="0"/>
  </r>
  <r>
    <x v="144"/>
    <x v="7"/>
    <m/>
  </r>
  <r>
    <x v="144"/>
    <x v="8"/>
    <n v="0"/>
  </r>
  <r>
    <x v="144"/>
    <x v="31"/>
    <m/>
  </r>
  <r>
    <x v="144"/>
    <x v="17"/>
    <m/>
  </r>
  <r>
    <x v="144"/>
    <x v="22"/>
    <m/>
  </r>
  <r>
    <x v="144"/>
    <x v="29"/>
    <m/>
  </r>
  <r>
    <x v="144"/>
    <x v="23"/>
    <m/>
  </r>
  <r>
    <x v="144"/>
    <x v="35"/>
    <m/>
  </r>
  <r>
    <x v="144"/>
    <x v="25"/>
    <m/>
  </r>
  <r>
    <x v="144"/>
    <x v="24"/>
    <m/>
  </r>
  <r>
    <x v="144"/>
    <x v="13"/>
    <m/>
  </r>
  <r>
    <x v="144"/>
    <x v="19"/>
    <m/>
  </r>
  <r>
    <x v="144"/>
    <x v="30"/>
    <m/>
  </r>
  <r>
    <x v="144"/>
    <x v="7"/>
    <n v="0"/>
  </r>
  <r>
    <x v="144"/>
    <x v="7"/>
    <n v="0"/>
  </r>
  <r>
    <x v="120"/>
    <x v="0"/>
    <m/>
  </r>
  <r>
    <x v="120"/>
    <x v="1"/>
    <m/>
  </r>
  <r>
    <x v="120"/>
    <x v="7"/>
    <s v="m"/>
  </r>
  <r>
    <x v="120"/>
    <x v="7"/>
    <s v="C"/>
  </r>
  <r>
    <x v="120"/>
    <x v="4"/>
    <n v="22"/>
  </r>
  <r>
    <x v="120"/>
    <x v="5"/>
    <s v="C59"/>
  </r>
  <r>
    <x v="120"/>
    <x v="6"/>
    <s v="0"/>
  </r>
  <r>
    <x v="120"/>
    <x v="7"/>
    <m/>
  </r>
  <r>
    <x v="120"/>
    <x v="8"/>
    <n v="0"/>
  </r>
  <r>
    <x v="120"/>
    <x v="31"/>
    <m/>
  </r>
  <r>
    <x v="120"/>
    <x v="17"/>
    <m/>
  </r>
  <r>
    <x v="120"/>
    <x v="22"/>
    <m/>
  </r>
  <r>
    <x v="120"/>
    <x v="29"/>
    <m/>
  </r>
  <r>
    <x v="120"/>
    <x v="23"/>
    <m/>
  </r>
  <r>
    <x v="120"/>
    <x v="35"/>
    <m/>
  </r>
  <r>
    <x v="120"/>
    <x v="25"/>
    <m/>
  </r>
  <r>
    <x v="120"/>
    <x v="24"/>
    <m/>
  </r>
  <r>
    <x v="120"/>
    <x v="13"/>
    <m/>
  </r>
  <r>
    <x v="120"/>
    <x v="19"/>
    <m/>
  </r>
  <r>
    <x v="120"/>
    <x v="30"/>
    <m/>
  </r>
  <r>
    <x v="120"/>
    <x v="7"/>
    <n v="0"/>
  </r>
  <r>
    <x v="120"/>
    <x v="7"/>
    <n v="0"/>
  </r>
  <r>
    <x v="145"/>
    <x v="0"/>
    <m/>
  </r>
  <r>
    <x v="145"/>
    <x v="1"/>
    <m/>
  </r>
  <r>
    <x v="145"/>
    <x v="7"/>
    <s v="nm"/>
  </r>
  <r>
    <x v="145"/>
    <x v="7"/>
    <s v="C"/>
  </r>
  <r>
    <x v="145"/>
    <x v="4"/>
    <n v="22"/>
  </r>
  <r>
    <x v="145"/>
    <x v="5"/>
    <s v="C60"/>
  </r>
  <r>
    <x v="145"/>
    <x v="6"/>
    <s v="0"/>
  </r>
  <r>
    <x v="145"/>
    <x v="7"/>
    <m/>
  </r>
  <r>
    <x v="145"/>
    <x v="8"/>
    <n v="0"/>
  </r>
  <r>
    <x v="145"/>
    <x v="31"/>
    <m/>
  </r>
  <r>
    <x v="145"/>
    <x v="17"/>
    <m/>
  </r>
  <r>
    <x v="145"/>
    <x v="22"/>
    <m/>
  </r>
  <r>
    <x v="145"/>
    <x v="29"/>
    <m/>
  </r>
  <r>
    <x v="145"/>
    <x v="23"/>
    <m/>
  </r>
  <r>
    <x v="145"/>
    <x v="35"/>
    <m/>
  </r>
  <r>
    <x v="145"/>
    <x v="25"/>
    <m/>
  </r>
  <r>
    <x v="145"/>
    <x v="24"/>
    <m/>
  </r>
  <r>
    <x v="145"/>
    <x v="13"/>
    <m/>
  </r>
  <r>
    <x v="145"/>
    <x v="19"/>
    <m/>
  </r>
  <r>
    <x v="145"/>
    <x v="30"/>
    <m/>
  </r>
  <r>
    <x v="145"/>
    <x v="7"/>
    <n v="0"/>
  </r>
  <r>
    <x v="145"/>
    <x v="7"/>
    <n v="0"/>
  </r>
  <r>
    <x v="16"/>
    <x v="0"/>
    <s v="IOW"/>
  </r>
  <r>
    <x v="16"/>
    <x v="1"/>
    <m/>
  </r>
  <r>
    <x v="16"/>
    <x v="7"/>
    <s v="m"/>
  </r>
  <r>
    <x v="16"/>
    <x v="7"/>
    <s v="B"/>
  </r>
  <r>
    <x v="16"/>
    <x v="4"/>
    <n v="1"/>
  </r>
  <r>
    <x v="16"/>
    <x v="5"/>
    <s v="B38"/>
  </r>
  <r>
    <x v="16"/>
    <x v="6"/>
    <s v="18-6-0"/>
  </r>
  <r>
    <x v="16"/>
    <x v="7"/>
    <s v="294"/>
  </r>
  <r>
    <x v="16"/>
    <x v="8"/>
    <n v="8.3201999999999998"/>
  </r>
  <r>
    <x v="16"/>
    <x v="31"/>
    <m/>
  </r>
  <r>
    <x v="16"/>
    <x v="17"/>
    <n v="1"/>
  </r>
  <r>
    <x v="16"/>
    <x v="22"/>
    <n v="2"/>
  </r>
  <r>
    <x v="16"/>
    <x v="29"/>
    <m/>
  </r>
  <r>
    <x v="16"/>
    <x v="23"/>
    <m/>
  </r>
  <r>
    <x v="16"/>
    <x v="35"/>
    <m/>
  </r>
  <r>
    <x v="16"/>
    <x v="25"/>
    <n v="2"/>
  </r>
  <r>
    <x v="16"/>
    <x v="24"/>
    <m/>
  </r>
  <r>
    <x v="16"/>
    <x v="13"/>
    <m/>
  </r>
  <r>
    <x v="16"/>
    <x v="19"/>
    <m/>
  </r>
  <r>
    <x v="16"/>
    <x v="30"/>
    <m/>
  </r>
  <r>
    <x v="16"/>
    <x v="7"/>
    <n v="2"/>
  </r>
  <r>
    <x v="16"/>
    <x v="7"/>
    <n v="7"/>
  </r>
  <r>
    <x v="57"/>
    <x v="0"/>
    <s v="Torquay"/>
  </r>
  <r>
    <x v="57"/>
    <x v="1"/>
    <m/>
  </r>
  <r>
    <x v="57"/>
    <x v="7"/>
    <s v="M"/>
  </r>
  <r>
    <x v="57"/>
    <x v="7"/>
    <s v="B"/>
  </r>
  <r>
    <x v="57"/>
    <x v="4"/>
    <n v="2"/>
  </r>
  <r>
    <x v="57"/>
    <x v="5"/>
    <s v="B41"/>
  </r>
  <r>
    <x v="57"/>
    <x v="6"/>
    <s v="12-7-0"/>
  </r>
  <r>
    <x v="57"/>
    <x v="7"/>
    <s v="263"/>
  </r>
  <r>
    <x v="57"/>
    <x v="8"/>
    <n v="7.4428999999999998"/>
  </r>
  <r>
    <x v="57"/>
    <x v="31"/>
    <m/>
  </r>
  <r>
    <x v="57"/>
    <x v="17"/>
    <n v="1"/>
  </r>
  <r>
    <x v="57"/>
    <x v="22"/>
    <n v="1"/>
  </r>
  <r>
    <x v="57"/>
    <x v="29"/>
    <m/>
  </r>
  <r>
    <x v="57"/>
    <x v="23"/>
    <n v="1"/>
  </r>
  <r>
    <x v="57"/>
    <x v="35"/>
    <m/>
  </r>
  <r>
    <x v="57"/>
    <x v="25"/>
    <n v="1"/>
  </r>
  <r>
    <x v="57"/>
    <x v="24"/>
    <m/>
  </r>
  <r>
    <x v="57"/>
    <x v="13"/>
    <n v="2"/>
  </r>
  <r>
    <x v="57"/>
    <x v="19"/>
    <m/>
  </r>
  <r>
    <x v="57"/>
    <x v="30"/>
    <m/>
  </r>
  <r>
    <x v="57"/>
    <x v="7"/>
    <n v="0"/>
  </r>
  <r>
    <x v="57"/>
    <x v="7"/>
    <n v="6"/>
  </r>
  <r>
    <x v="14"/>
    <x v="0"/>
    <s v="Lymington"/>
  </r>
  <r>
    <x v="14"/>
    <x v="1"/>
    <s v="Hampshire"/>
  </r>
  <r>
    <x v="14"/>
    <x v="7"/>
    <s v="m"/>
  </r>
  <r>
    <x v="14"/>
    <x v="7"/>
    <s v="B"/>
  </r>
  <r>
    <x v="14"/>
    <x v="4"/>
    <n v="3"/>
  </r>
  <r>
    <x v="14"/>
    <x v="5"/>
    <s v="B28"/>
  </r>
  <r>
    <x v="14"/>
    <x v="6"/>
    <s v="9-6-0"/>
  </r>
  <r>
    <x v="14"/>
    <x v="7"/>
    <s v="150"/>
  </r>
  <r>
    <x v="14"/>
    <x v="8"/>
    <n v="4.2450000000000001"/>
  </r>
  <r>
    <x v="14"/>
    <x v="31"/>
    <m/>
  </r>
  <r>
    <x v="14"/>
    <x v="17"/>
    <m/>
  </r>
  <r>
    <x v="14"/>
    <x v="22"/>
    <n v="3"/>
  </r>
  <r>
    <x v="14"/>
    <x v="29"/>
    <m/>
  </r>
  <r>
    <x v="14"/>
    <x v="23"/>
    <m/>
  </r>
  <r>
    <x v="14"/>
    <x v="35"/>
    <m/>
  </r>
  <r>
    <x v="14"/>
    <x v="25"/>
    <n v="1"/>
  </r>
  <r>
    <x v="14"/>
    <x v="24"/>
    <m/>
  </r>
  <r>
    <x v="14"/>
    <x v="13"/>
    <n v="1"/>
  </r>
  <r>
    <x v="14"/>
    <x v="19"/>
    <m/>
  </r>
  <r>
    <x v="14"/>
    <x v="30"/>
    <m/>
  </r>
  <r>
    <x v="14"/>
    <x v="7"/>
    <n v="2"/>
  </r>
  <r>
    <x v="14"/>
    <x v="7"/>
    <n v="7"/>
  </r>
  <r>
    <x v="31"/>
    <x v="0"/>
    <s v="Portsmouth"/>
  </r>
  <r>
    <x v="31"/>
    <x v="1"/>
    <m/>
  </r>
  <r>
    <x v="31"/>
    <x v="7"/>
    <s v="m"/>
  </r>
  <r>
    <x v="31"/>
    <x v="7"/>
    <s v="B"/>
  </r>
  <r>
    <x v="31"/>
    <x v="4"/>
    <n v="4"/>
  </r>
  <r>
    <x v="31"/>
    <x v="5"/>
    <s v="B24"/>
  </r>
  <r>
    <x v="31"/>
    <x v="6"/>
    <s v="8-4-8"/>
  </r>
  <r>
    <x v="31"/>
    <x v="7"/>
    <s v="132.5"/>
  </r>
  <r>
    <x v="31"/>
    <x v="8"/>
    <n v="3.7497499999999997"/>
  </r>
  <r>
    <x v="31"/>
    <x v="31"/>
    <m/>
  </r>
  <r>
    <x v="31"/>
    <x v="17"/>
    <m/>
  </r>
  <r>
    <x v="31"/>
    <x v="22"/>
    <n v="1"/>
  </r>
  <r>
    <x v="31"/>
    <x v="29"/>
    <m/>
  </r>
  <r>
    <x v="31"/>
    <x v="23"/>
    <m/>
  </r>
  <r>
    <x v="31"/>
    <x v="35"/>
    <m/>
  </r>
  <r>
    <x v="31"/>
    <x v="25"/>
    <m/>
  </r>
  <r>
    <x v="31"/>
    <x v="24"/>
    <m/>
  </r>
  <r>
    <x v="31"/>
    <x v="13"/>
    <n v="1"/>
  </r>
  <r>
    <x v="31"/>
    <x v="19"/>
    <m/>
  </r>
  <r>
    <x v="31"/>
    <x v="30"/>
    <m/>
  </r>
  <r>
    <x v="31"/>
    <x v="7"/>
    <n v="0"/>
  </r>
  <r>
    <x v="31"/>
    <x v="7"/>
    <n v="2"/>
  </r>
  <r>
    <x v="39"/>
    <x v="0"/>
    <s v="Worthing"/>
  </r>
  <r>
    <x v="39"/>
    <x v="1"/>
    <m/>
  </r>
  <r>
    <x v="39"/>
    <x v="7"/>
    <s v="m"/>
  </r>
  <r>
    <x v="39"/>
    <x v="7"/>
    <s v="B"/>
  </r>
  <r>
    <x v="39"/>
    <x v="4"/>
    <n v="5"/>
  </r>
  <r>
    <x v="39"/>
    <x v="5"/>
    <s v="B30"/>
  </r>
  <r>
    <x v="39"/>
    <x v="6"/>
    <s v="5-4-0"/>
  </r>
  <r>
    <x v="39"/>
    <x v="7"/>
    <s v="84"/>
  </r>
  <r>
    <x v="39"/>
    <x v="8"/>
    <n v="2.3771999999999998"/>
  </r>
  <r>
    <x v="39"/>
    <x v="31"/>
    <m/>
  </r>
  <r>
    <x v="39"/>
    <x v="17"/>
    <m/>
  </r>
  <r>
    <x v="39"/>
    <x v="22"/>
    <n v="2"/>
  </r>
  <r>
    <x v="39"/>
    <x v="29"/>
    <m/>
  </r>
  <r>
    <x v="39"/>
    <x v="23"/>
    <m/>
  </r>
  <r>
    <x v="39"/>
    <x v="35"/>
    <m/>
  </r>
  <r>
    <x v="39"/>
    <x v="25"/>
    <n v="1"/>
  </r>
  <r>
    <x v="39"/>
    <x v="24"/>
    <m/>
  </r>
  <r>
    <x v="39"/>
    <x v="13"/>
    <m/>
  </r>
  <r>
    <x v="39"/>
    <x v="19"/>
    <m/>
  </r>
  <r>
    <x v="39"/>
    <x v="30"/>
    <m/>
  </r>
  <r>
    <x v="39"/>
    <x v="7"/>
    <n v="0"/>
  </r>
  <r>
    <x v="39"/>
    <x v="7"/>
    <n v="3"/>
  </r>
  <r>
    <x v="72"/>
    <x v="0"/>
    <s v="Bournemouth"/>
  </r>
  <r>
    <x v="72"/>
    <x v="1"/>
    <m/>
  </r>
  <r>
    <x v="72"/>
    <x v="7"/>
    <s v="m"/>
  </r>
  <r>
    <x v="72"/>
    <x v="7"/>
    <s v="B"/>
  </r>
  <r>
    <x v="72"/>
    <x v="4"/>
    <n v="6"/>
  </r>
  <r>
    <x v="72"/>
    <x v="5"/>
    <s v="B25"/>
  </r>
  <r>
    <x v="72"/>
    <x v="6"/>
    <s v="3-10-0"/>
  </r>
  <r>
    <x v="72"/>
    <x v="7"/>
    <s v="58"/>
  </r>
  <r>
    <x v="72"/>
    <x v="8"/>
    <n v="1.6414"/>
  </r>
  <r>
    <x v="72"/>
    <x v="31"/>
    <m/>
  </r>
  <r>
    <x v="72"/>
    <x v="17"/>
    <m/>
  </r>
  <r>
    <x v="72"/>
    <x v="22"/>
    <m/>
  </r>
  <r>
    <x v="72"/>
    <x v="29"/>
    <m/>
  </r>
  <r>
    <x v="72"/>
    <x v="23"/>
    <m/>
  </r>
  <r>
    <x v="72"/>
    <x v="35"/>
    <m/>
  </r>
  <r>
    <x v="72"/>
    <x v="25"/>
    <n v="2"/>
  </r>
  <r>
    <x v="72"/>
    <x v="24"/>
    <m/>
  </r>
  <r>
    <x v="72"/>
    <x v="13"/>
    <m/>
  </r>
  <r>
    <x v="72"/>
    <x v="19"/>
    <m/>
  </r>
  <r>
    <x v="72"/>
    <x v="30"/>
    <n v="1"/>
  </r>
  <r>
    <x v="72"/>
    <x v="7"/>
    <n v="0"/>
  </r>
  <r>
    <x v="72"/>
    <x v="7"/>
    <n v="3"/>
  </r>
  <r>
    <x v="134"/>
    <x v="0"/>
    <m/>
  </r>
  <r>
    <x v="134"/>
    <x v="1"/>
    <m/>
  </r>
  <r>
    <x v="134"/>
    <x v="7"/>
    <s v="nm"/>
  </r>
  <r>
    <x v="134"/>
    <x v="7"/>
    <s v="B"/>
  </r>
  <r>
    <x v="134"/>
    <x v="4"/>
    <n v="7"/>
  </r>
  <r>
    <x v="134"/>
    <x v="5"/>
    <s v="B39"/>
  </r>
  <r>
    <x v="134"/>
    <x v="6"/>
    <s v="3-9-8"/>
  </r>
  <r>
    <x v="134"/>
    <x v="7"/>
    <s v="57.5"/>
  </r>
  <r>
    <x v="134"/>
    <x v="8"/>
    <n v="1.6272499999999999"/>
  </r>
  <r>
    <x v="134"/>
    <x v="31"/>
    <m/>
  </r>
  <r>
    <x v="134"/>
    <x v="17"/>
    <m/>
  </r>
  <r>
    <x v="134"/>
    <x v="22"/>
    <n v="2"/>
  </r>
  <r>
    <x v="134"/>
    <x v="29"/>
    <m/>
  </r>
  <r>
    <x v="134"/>
    <x v="23"/>
    <m/>
  </r>
  <r>
    <x v="134"/>
    <x v="35"/>
    <m/>
  </r>
  <r>
    <x v="134"/>
    <x v="25"/>
    <m/>
  </r>
  <r>
    <x v="134"/>
    <x v="24"/>
    <m/>
  </r>
  <r>
    <x v="134"/>
    <x v="13"/>
    <n v="1"/>
  </r>
  <r>
    <x v="134"/>
    <x v="19"/>
    <m/>
  </r>
  <r>
    <x v="134"/>
    <x v="30"/>
    <m/>
  </r>
  <r>
    <x v="134"/>
    <x v="7"/>
    <n v="0"/>
  </r>
  <r>
    <x v="134"/>
    <x v="7"/>
    <n v="3"/>
  </r>
  <r>
    <x v="2"/>
    <x v="0"/>
    <s v="Somerset"/>
  </r>
  <r>
    <x v="2"/>
    <x v="1"/>
    <m/>
  </r>
  <r>
    <x v="2"/>
    <x v="7"/>
    <s v="m"/>
  </r>
  <r>
    <x v="2"/>
    <x v="7"/>
    <s v="B"/>
  </r>
  <r>
    <x v="2"/>
    <x v="4"/>
    <n v="8"/>
  </r>
  <r>
    <x v="2"/>
    <x v="5"/>
    <s v="B40"/>
  </r>
  <r>
    <x v="2"/>
    <x v="6"/>
    <s v="2-1-0"/>
  </r>
  <r>
    <x v="2"/>
    <x v="7"/>
    <s v="33"/>
  </r>
  <r>
    <x v="2"/>
    <x v="8"/>
    <n v="0.93389999999999995"/>
  </r>
  <r>
    <x v="2"/>
    <x v="31"/>
    <m/>
  </r>
  <r>
    <x v="2"/>
    <x v="17"/>
    <m/>
  </r>
  <r>
    <x v="2"/>
    <x v="22"/>
    <m/>
  </r>
  <r>
    <x v="2"/>
    <x v="29"/>
    <m/>
  </r>
  <r>
    <x v="2"/>
    <x v="23"/>
    <m/>
  </r>
  <r>
    <x v="2"/>
    <x v="35"/>
    <m/>
  </r>
  <r>
    <x v="2"/>
    <x v="25"/>
    <n v="1"/>
  </r>
  <r>
    <x v="2"/>
    <x v="24"/>
    <m/>
  </r>
  <r>
    <x v="2"/>
    <x v="13"/>
    <m/>
  </r>
  <r>
    <x v="2"/>
    <x v="19"/>
    <m/>
  </r>
  <r>
    <x v="2"/>
    <x v="30"/>
    <m/>
  </r>
  <r>
    <x v="2"/>
    <x v="7"/>
    <n v="0"/>
  </r>
  <r>
    <x v="2"/>
    <x v="7"/>
    <n v="1"/>
  </r>
  <r>
    <x v="46"/>
    <x v="0"/>
    <s v="Portsmouth"/>
  </r>
  <r>
    <x v="46"/>
    <x v="1"/>
    <s v="Hampshire"/>
  </r>
  <r>
    <x v="46"/>
    <x v="7"/>
    <s v="m"/>
  </r>
  <r>
    <x v="46"/>
    <x v="7"/>
    <s v="B"/>
  </r>
  <r>
    <x v="46"/>
    <x v="4"/>
    <n v="9"/>
  </r>
  <r>
    <x v="46"/>
    <x v="5"/>
    <s v="B33"/>
  </r>
  <r>
    <x v="46"/>
    <x v="6"/>
    <s v="1-14-8"/>
  </r>
  <r>
    <x v="46"/>
    <x v="7"/>
    <s v="30.5"/>
  </r>
  <r>
    <x v="46"/>
    <x v="8"/>
    <n v="0.86314999999999997"/>
  </r>
  <r>
    <x v="46"/>
    <x v="31"/>
    <m/>
  </r>
  <r>
    <x v="46"/>
    <x v="17"/>
    <m/>
  </r>
  <r>
    <x v="46"/>
    <x v="22"/>
    <m/>
  </r>
  <r>
    <x v="46"/>
    <x v="29"/>
    <m/>
  </r>
  <r>
    <x v="46"/>
    <x v="23"/>
    <m/>
  </r>
  <r>
    <x v="46"/>
    <x v="35"/>
    <m/>
  </r>
  <r>
    <x v="46"/>
    <x v="25"/>
    <m/>
  </r>
  <r>
    <x v="46"/>
    <x v="24"/>
    <m/>
  </r>
  <r>
    <x v="46"/>
    <x v="13"/>
    <n v="1"/>
  </r>
  <r>
    <x v="46"/>
    <x v="19"/>
    <n v="2"/>
  </r>
  <r>
    <x v="46"/>
    <x v="30"/>
    <m/>
  </r>
  <r>
    <x v="46"/>
    <x v="7"/>
    <n v="0"/>
  </r>
  <r>
    <x v="46"/>
    <x v="7"/>
    <n v="3"/>
  </r>
  <r>
    <x v="146"/>
    <x v="0"/>
    <m/>
  </r>
  <r>
    <x v="146"/>
    <x v="1"/>
    <m/>
  </r>
  <r>
    <x v="146"/>
    <x v="7"/>
    <s v="NM"/>
  </r>
  <r>
    <x v="146"/>
    <x v="7"/>
    <s v="B"/>
  </r>
  <r>
    <x v="146"/>
    <x v="4"/>
    <n v="10"/>
  </r>
  <r>
    <x v="146"/>
    <x v="5"/>
    <s v="B34"/>
  </r>
  <r>
    <x v="146"/>
    <x v="6"/>
    <s v="1-12-0"/>
  </r>
  <r>
    <x v="146"/>
    <x v="7"/>
    <s v="28"/>
  </r>
  <r>
    <x v="146"/>
    <x v="8"/>
    <n v="0.79239999999999999"/>
  </r>
  <r>
    <x v="146"/>
    <x v="31"/>
    <m/>
  </r>
  <r>
    <x v="146"/>
    <x v="17"/>
    <m/>
  </r>
  <r>
    <x v="146"/>
    <x v="22"/>
    <n v="1"/>
  </r>
  <r>
    <x v="146"/>
    <x v="29"/>
    <m/>
  </r>
  <r>
    <x v="146"/>
    <x v="23"/>
    <m/>
  </r>
  <r>
    <x v="146"/>
    <x v="35"/>
    <m/>
  </r>
  <r>
    <x v="146"/>
    <x v="25"/>
    <m/>
  </r>
  <r>
    <x v="146"/>
    <x v="24"/>
    <m/>
  </r>
  <r>
    <x v="146"/>
    <x v="13"/>
    <n v="1"/>
  </r>
  <r>
    <x v="146"/>
    <x v="19"/>
    <m/>
  </r>
  <r>
    <x v="146"/>
    <x v="30"/>
    <m/>
  </r>
  <r>
    <x v="146"/>
    <x v="7"/>
    <n v="0"/>
  </r>
  <r>
    <x v="146"/>
    <x v="7"/>
    <n v="2"/>
  </r>
  <r>
    <x v="74"/>
    <x v="0"/>
    <s v="Southampton"/>
  </r>
  <r>
    <x v="74"/>
    <x v="1"/>
    <m/>
  </r>
  <r>
    <x v="74"/>
    <x v="7"/>
    <s v="M"/>
  </r>
  <r>
    <x v="74"/>
    <x v="7"/>
    <s v="B"/>
  </r>
  <r>
    <x v="74"/>
    <x v="4"/>
    <n v="11"/>
  </r>
  <r>
    <x v="74"/>
    <x v="5"/>
    <s v="B32"/>
  </r>
  <r>
    <x v="74"/>
    <x v="6"/>
    <s v="1-9-0"/>
  </r>
  <r>
    <x v="74"/>
    <x v="7"/>
    <s v="25"/>
  </r>
  <r>
    <x v="74"/>
    <x v="8"/>
    <n v="0.70750000000000002"/>
  </r>
  <r>
    <x v="74"/>
    <x v="31"/>
    <m/>
  </r>
  <r>
    <x v="74"/>
    <x v="17"/>
    <m/>
  </r>
  <r>
    <x v="74"/>
    <x v="22"/>
    <m/>
  </r>
  <r>
    <x v="74"/>
    <x v="29"/>
    <m/>
  </r>
  <r>
    <x v="74"/>
    <x v="23"/>
    <m/>
  </r>
  <r>
    <x v="74"/>
    <x v="35"/>
    <m/>
  </r>
  <r>
    <x v="74"/>
    <x v="25"/>
    <n v="1"/>
  </r>
  <r>
    <x v="74"/>
    <x v="24"/>
    <m/>
  </r>
  <r>
    <x v="74"/>
    <x v="13"/>
    <m/>
  </r>
  <r>
    <x v="74"/>
    <x v="19"/>
    <m/>
  </r>
  <r>
    <x v="74"/>
    <x v="30"/>
    <m/>
  </r>
  <r>
    <x v="74"/>
    <x v="7"/>
    <n v="0"/>
  </r>
  <r>
    <x v="74"/>
    <x v="7"/>
    <n v="1"/>
  </r>
  <r>
    <x v="9"/>
    <x v="0"/>
    <s v="Portsmouth"/>
  </r>
  <r>
    <x v="9"/>
    <x v="1"/>
    <m/>
  </r>
  <r>
    <x v="9"/>
    <x v="7"/>
    <s v="m"/>
  </r>
  <r>
    <x v="9"/>
    <x v="7"/>
    <s v="B"/>
  </r>
  <r>
    <x v="9"/>
    <x v="4"/>
    <n v="12"/>
  </r>
  <r>
    <x v="9"/>
    <x v="5"/>
    <s v="B36"/>
  </r>
  <r>
    <x v="9"/>
    <x v="6"/>
    <s v="1-3-8"/>
  </r>
  <r>
    <x v="9"/>
    <x v="7"/>
    <s v="19.5"/>
  </r>
  <r>
    <x v="9"/>
    <x v="8"/>
    <n v="0.55184999999999995"/>
  </r>
  <r>
    <x v="9"/>
    <x v="31"/>
    <m/>
  </r>
  <r>
    <x v="9"/>
    <x v="17"/>
    <m/>
  </r>
  <r>
    <x v="9"/>
    <x v="22"/>
    <m/>
  </r>
  <r>
    <x v="9"/>
    <x v="29"/>
    <m/>
  </r>
  <r>
    <x v="9"/>
    <x v="23"/>
    <m/>
  </r>
  <r>
    <x v="9"/>
    <x v="35"/>
    <m/>
  </r>
  <r>
    <x v="9"/>
    <x v="25"/>
    <n v="1"/>
  </r>
  <r>
    <x v="9"/>
    <x v="24"/>
    <m/>
  </r>
  <r>
    <x v="9"/>
    <x v="13"/>
    <n v="1"/>
  </r>
  <r>
    <x v="9"/>
    <x v="19"/>
    <m/>
  </r>
  <r>
    <x v="9"/>
    <x v="30"/>
    <m/>
  </r>
  <r>
    <x v="9"/>
    <x v="7"/>
    <n v="0"/>
  </r>
  <r>
    <x v="9"/>
    <x v="7"/>
    <n v="2"/>
  </r>
  <r>
    <x v="106"/>
    <x v="0"/>
    <m/>
  </r>
  <r>
    <x v="106"/>
    <x v="1"/>
    <m/>
  </r>
  <r>
    <x v="106"/>
    <x v="7"/>
    <s v="m"/>
  </r>
  <r>
    <x v="106"/>
    <x v="7"/>
    <s v="B"/>
  </r>
  <r>
    <x v="106"/>
    <x v="4"/>
    <n v="13"/>
  </r>
  <r>
    <x v="106"/>
    <x v="5"/>
    <s v="B29"/>
  </r>
  <r>
    <x v="106"/>
    <x v="6"/>
    <s v="0-12-0"/>
  </r>
  <r>
    <x v="106"/>
    <x v="7"/>
    <s v="12"/>
  </r>
  <r>
    <x v="106"/>
    <x v="8"/>
    <n v="0.33960000000000001"/>
  </r>
  <r>
    <x v="106"/>
    <x v="31"/>
    <m/>
  </r>
  <r>
    <x v="106"/>
    <x v="17"/>
    <m/>
  </r>
  <r>
    <x v="106"/>
    <x v="22"/>
    <m/>
  </r>
  <r>
    <x v="106"/>
    <x v="29"/>
    <m/>
  </r>
  <r>
    <x v="106"/>
    <x v="23"/>
    <m/>
  </r>
  <r>
    <x v="106"/>
    <x v="35"/>
    <n v="1"/>
  </r>
  <r>
    <x v="106"/>
    <x v="25"/>
    <m/>
  </r>
  <r>
    <x v="106"/>
    <x v="24"/>
    <m/>
  </r>
  <r>
    <x v="106"/>
    <x v="13"/>
    <n v="2"/>
  </r>
  <r>
    <x v="106"/>
    <x v="19"/>
    <m/>
  </r>
  <r>
    <x v="106"/>
    <x v="30"/>
    <m/>
  </r>
  <r>
    <x v="106"/>
    <x v="7"/>
    <n v="0"/>
  </r>
  <r>
    <x v="106"/>
    <x v="7"/>
    <n v="3"/>
  </r>
  <r>
    <x v="110"/>
    <x v="0"/>
    <m/>
  </r>
  <r>
    <x v="110"/>
    <x v="1"/>
    <m/>
  </r>
  <r>
    <x v="110"/>
    <x v="7"/>
    <s v="m"/>
  </r>
  <r>
    <x v="110"/>
    <x v="7"/>
    <s v="B"/>
  </r>
  <r>
    <x v="110"/>
    <x v="4"/>
    <n v="14"/>
  </r>
  <r>
    <x v="110"/>
    <x v="5"/>
    <s v="B23"/>
  </r>
  <r>
    <x v="110"/>
    <x v="6"/>
    <s v="0-6-12"/>
  </r>
  <r>
    <x v="110"/>
    <x v="7"/>
    <s v="6.75"/>
  </r>
  <r>
    <x v="110"/>
    <x v="8"/>
    <n v="0.191025"/>
  </r>
  <r>
    <x v="110"/>
    <x v="31"/>
    <m/>
  </r>
  <r>
    <x v="110"/>
    <x v="17"/>
    <m/>
  </r>
  <r>
    <x v="110"/>
    <x v="22"/>
    <m/>
  </r>
  <r>
    <x v="110"/>
    <x v="29"/>
    <m/>
  </r>
  <r>
    <x v="110"/>
    <x v="23"/>
    <m/>
  </r>
  <r>
    <x v="110"/>
    <x v="35"/>
    <m/>
  </r>
  <r>
    <x v="110"/>
    <x v="25"/>
    <m/>
  </r>
  <r>
    <x v="110"/>
    <x v="24"/>
    <m/>
  </r>
  <r>
    <x v="110"/>
    <x v="13"/>
    <n v="2"/>
  </r>
  <r>
    <x v="110"/>
    <x v="19"/>
    <m/>
  </r>
  <r>
    <x v="110"/>
    <x v="30"/>
    <m/>
  </r>
  <r>
    <x v="110"/>
    <x v="7"/>
    <n v="0"/>
  </r>
  <r>
    <x v="110"/>
    <x v="7"/>
    <n v="2"/>
  </r>
  <r>
    <x v="13"/>
    <x v="0"/>
    <m/>
  </r>
  <r>
    <x v="13"/>
    <x v="1"/>
    <m/>
  </r>
  <r>
    <x v="13"/>
    <x v="7"/>
    <s v="m"/>
  </r>
  <r>
    <x v="13"/>
    <x v="7"/>
    <s v="B"/>
  </r>
  <r>
    <x v="13"/>
    <x v="4"/>
    <n v="15"/>
  </r>
  <r>
    <x v="13"/>
    <x v="5"/>
    <s v="B26"/>
  </r>
  <r>
    <x v="13"/>
    <x v="6"/>
    <s v="0-6-0"/>
  </r>
  <r>
    <x v="13"/>
    <x v="7"/>
    <s v="6"/>
  </r>
  <r>
    <x v="13"/>
    <x v="8"/>
    <n v="0.16980000000000001"/>
  </r>
  <r>
    <x v="13"/>
    <x v="31"/>
    <m/>
  </r>
  <r>
    <x v="13"/>
    <x v="17"/>
    <m/>
  </r>
  <r>
    <x v="13"/>
    <x v="22"/>
    <m/>
  </r>
  <r>
    <x v="13"/>
    <x v="29"/>
    <m/>
  </r>
  <r>
    <x v="13"/>
    <x v="23"/>
    <m/>
  </r>
  <r>
    <x v="13"/>
    <x v="35"/>
    <m/>
  </r>
  <r>
    <x v="13"/>
    <x v="25"/>
    <m/>
  </r>
  <r>
    <x v="13"/>
    <x v="24"/>
    <m/>
  </r>
  <r>
    <x v="13"/>
    <x v="13"/>
    <m/>
  </r>
  <r>
    <x v="13"/>
    <x v="19"/>
    <m/>
  </r>
  <r>
    <x v="13"/>
    <x v="30"/>
    <n v="1"/>
  </r>
  <r>
    <x v="13"/>
    <x v="7"/>
    <n v="0"/>
  </r>
  <r>
    <x v="13"/>
    <x v="7"/>
    <n v="1"/>
  </r>
  <r>
    <x v="61"/>
    <x v="0"/>
    <s v="Portsmouth"/>
  </r>
  <r>
    <x v="61"/>
    <x v="1"/>
    <s v="Hampshire"/>
  </r>
  <r>
    <x v="61"/>
    <x v="7"/>
    <s v="m"/>
  </r>
  <r>
    <x v="61"/>
    <x v="7"/>
    <s v="B"/>
  </r>
  <r>
    <x v="61"/>
    <x v="4"/>
    <n v="22"/>
  </r>
  <r>
    <x v="61"/>
    <x v="5"/>
    <s v="B31"/>
  </r>
  <r>
    <x v="61"/>
    <x v="6"/>
    <s v="0"/>
  </r>
  <r>
    <x v="61"/>
    <x v="7"/>
    <m/>
  </r>
  <r>
    <x v="61"/>
    <x v="8"/>
    <n v="0"/>
  </r>
  <r>
    <x v="61"/>
    <x v="31"/>
    <m/>
  </r>
  <r>
    <x v="61"/>
    <x v="17"/>
    <m/>
  </r>
  <r>
    <x v="61"/>
    <x v="22"/>
    <m/>
  </r>
  <r>
    <x v="61"/>
    <x v="29"/>
    <m/>
  </r>
  <r>
    <x v="61"/>
    <x v="23"/>
    <m/>
  </r>
  <r>
    <x v="61"/>
    <x v="35"/>
    <m/>
  </r>
  <r>
    <x v="61"/>
    <x v="25"/>
    <m/>
  </r>
  <r>
    <x v="61"/>
    <x v="24"/>
    <m/>
  </r>
  <r>
    <x v="61"/>
    <x v="13"/>
    <m/>
  </r>
  <r>
    <x v="61"/>
    <x v="19"/>
    <m/>
  </r>
  <r>
    <x v="61"/>
    <x v="30"/>
    <m/>
  </r>
  <r>
    <x v="61"/>
    <x v="7"/>
    <n v="0"/>
  </r>
  <r>
    <x v="61"/>
    <x v="7"/>
    <n v="0"/>
  </r>
  <r>
    <x v="147"/>
    <x v="0"/>
    <m/>
  </r>
  <r>
    <x v="147"/>
    <x v="1"/>
    <m/>
  </r>
  <r>
    <x v="147"/>
    <x v="7"/>
    <s v="nm"/>
  </r>
  <r>
    <x v="147"/>
    <x v="7"/>
    <s v="B"/>
  </r>
  <r>
    <x v="147"/>
    <x v="4"/>
    <n v="22"/>
  </r>
  <r>
    <x v="147"/>
    <x v="5"/>
    <s v="B35"/>
  </r>
  <r>
    <x v="147"/>
    <x v="6"/>
    <s v="0"/>
  </r>
  <r>
    <x v="147"/>
    <x v="7"/>
    <m/>
  </r>
  <r>
    <x v="147"/>
    <x v="8"/>
    <n v="0"/>
  </r>
  <r>
    <x v="147"/>
    <x v="31"/>
    <m/>
  </r>
  <r>
    <x v="147"/>
    <x v="17"/>
    <m/>
  </r>
  <r>
    <x v="147"/>
    <x v="22"/>
    <m/>
  </r>
  <r>
    <x v="147"/>
    <x v="29"/>
    <m/>
  </r>
  <r>
    <x v="147"/>
    <x v="23"/>
    <m/>
  </r>
  <r>
    <x v="147"/>
    <x v="35"/>
    <m/>
  </r>
  <r>
    <x v="147"/>
    <x v="25"/>
    <m/>
  </r>
  <r>
    <x v="147"/>
    <x v="24"/>
    <m/>
  </r>
  <r>
    <x v="147"/>
    <x v="13"/>
    <m/>
  </r>
  <r>
    <x v="147"/>
    <x v="19"/>
    <m/>
  </r>
  <r>
    <x v="147"/>
    <x v="30"/>
    <m/>
  </r>
  <r>
    <x v="147"/>
    <x v="7"/>
    <n v="0"/>
  </r>
  <r>
    <x v="147"/>
    <x v="7"/>
    <n v="0"/>
  </r>
  <r>
    <x v="99"/>
    <x v="0"/>
    <m/>
  </r>
  <r>
    <x v="99"/>
    <x v="1"/>
    <m/>
  </r>
  <r>
    <x v="99"/>
    <x v="7"/>
    <s v="NM"/>
  </r>
  <r>
    <x v="99"/>
    <x v="7"/>
    <s v="B"/>
  </r>
  <r>
    <x v="99"/>
    <x v="4"/>
    <n v="22"/>
  </r>
  <r>
    <x v="99"/>
    <x v="5"/>
    <s v="B37"/>
  </r>
  <r>
    <x v="99"/>
    <x v="6"/>
    <s v="0"/>
  </r>
  <r>
    <x v="99"/>
    <x v="7"/>
    <m/>
  </r>
  <r>
    <x v="99"/>
    <x v="8"/>
    <n v="0"/>
  </r>
  <r>
    <x v="99"/>
    <x v="31"/>
    <m/>
  </r>
  <r>
    <x v="99"/>
    <x v="17"/>
    <m/>
  </r>
  <r>
    <x v="99"/>
    <x v="22"/>
    <m/>
  </r>
  <r>
    <x v="99"/>
    <x v="29"/>
    <m/>
  </r>
  <r>
    <x v="99"/>
    <x v="23"/>
    <m/>
  </r>
  <r>
    <x v="99"/>
    <x v="35"/>
    <m/>
  </r>
  <r>
    <x v="99"/>
    <x v="25"/>
    <m/>
  </r>
  <r>
    <x v="99"/>
    <x v="24"/>
    <m/>
  </r>
  <r>
    <x v="99"/>
    <x v="13"/>
    <m/>
  </r>
  <r>
    <x v="99"/>
    <x v="19"/>
    <m/>
  </r>
  <r>
    <x v="99"/>
    <x v="30"/>
    <m/>
  </r>
  <r>
    <x v="99"/>
    <x v="7"/>
    <n v="0"/>
  </r>
  <r>
    <x v="99"/>
    <x v="7"/>
    <n v="0"/>
  </r>
  <r>
    <x v="115"/>
    <x v="0"/>
    <s v="Taunton"/>
  </r>
  <r>
    <x v="115"/>
    <x v="1"/>
    <m/>
  </r>
  <r>
    <x v="115"/>
    <x v="7"/>
    <s v="nm"/>
  </r>
  <r>
    <x v="115"/>
    <x v="7"/>
    <s v="A"/>
  </r>
  <r>
    <x v="115"/>
    <x v="4"/>
    <n v="1"/>
  </r>
  <r>
    <x v="115"/>
    <x v="5"/>
    <s v="A09"/>
  </r>
  <r>
    <x v="115"/>
    <x v="6"/>
    <s v="26-2-8"/>
  </r>
  <r>
    <x v="115"/>
    <x v="7"/>
    <s v="417.5"/>
  </r>
  <r>
    <x v="115"/>
    <x v="8"/>
    <n v="11.815249999999999"/>
  </r>
  <r>
    <x v="115"/>
    <x v="31"/>
    <n v="2"/>
  </r>
  <r>
    <x v="115"/>
    <x v="17"/>
    <m/>
  </r>
  <r>
    <x v="115"/>
    <x v="22"/>
    <n v="1"/>
  </r>
  <r>
    <x v="115"/>
    <x v="29"/>
    <m/>
  </r>
  <r>
    <x v="115"/>
    <x v="23"/>
    <m/>
  </r>
  <r>
    <x v="115"/>
    <x v="35"/>
    <m/>
  </r>
  <r>
    <x v="115"/>
    <x v="25"/>
    <n v="4"/>
  </r>
  <r>
    <x v="115"/>
    <x v="24"/>
    <m/>
  </r>
  <r>
    <x v="115"/>
    <x v="13"/>
    <n v="3"/>
  </r>
  <r>
    <x v="115"/>
    <x v="19"/>
    <m/>
  </r>
  <r>
    <x v="115"/>
    <x v="30"/>
    <m/>
  </r>
  <r>
    <x v="115"/>
    <x v="7"/>
    <n v="1"/>
  </r>
  <r>
    <x v="115"/>
    <x v="7"/>
    <n v="11"/>
  </r>
  <r>
    <x v="3"/>
    <x v="0"/>
    <s v="Southampton"/>
  </r>
  <r>
    <x v="3"/>
    <x v="1"/>
    <m/>
  </r>
  <r>
    <x v="3"/>
    <x v="7"/>
    <s v="m"/>
  </r>
  <r>
    <x v="3"/>
    <x v="7"/>
    <s v="A"/>
  </r>
  <r>
    <x v="3"/>
    <x v="4"/>
    <n v="2"/>
  </r>
  <r>
    <x v="3"/>
    <x v="5"/>
    <s v="A11"/>
  </r>
  <r>
    <x v="3"/>
    <x v="6"/>
    <s v="17-13-0"/>
  </r>
  <r>
    <x v="3"/>
    <x v="7"/>
    <s v="285"/>
  </r>
  <r>
    <x v="3"/>
    <x v="8"/>
    <n v="8.0655000000000001"/>
  </r>
  <r>
    <x v="3"/>
    <x v="31"/>
    <m/>
  </r>
  <r>
    <x v="3"/>
    <x v="17"/>
    <m/>
  </r>
  <r>
    <x v="3"/>
    <x v="22"/>
    <n v="4"/>
  </r>
  <r>
    <x v="3"/>
    <x v="29"/>
    <m/>
  </r>
  <r>
    <x v="3"/>
    <x v="23"/>
    <m/>
  </r>
  <r>
    <x v="3"/>
    <x v="35"/>
    <m/>
  </r>
  <r>
    <x v="3"/>
    <x v="25"/>
    <n v="3"/>
  </r>
  <r>
    <x v="3"/>
    <x v="24"/>
    <m/>
  </r>
  <r>
    <x v="3"/>
    <x v="13"/>
    <m/>
  </r>
  <r>
    <x v="3"/>
    <x v="19"/>
    <m/>
  </r>
  <r>
    <x v="3"/>
    <x v="30"/>
    <m/>
  </r>
  <r>
    <x v="3"/>
    <x v="7"/>
    <n v="0"/>
  </r>
  <r>
    <x v="3"/>
    <x v="7"/>
    <n v="7"/>
  </r>
  <r>
    <x v="133"/>
    <x v="0"/>
    <s v="Taunton"/>
  </r>
  <r>
    <x v="133"/>
    <x v="1"/>
    <m/>
  </r>
  <r>
    <x v="133"/>
    <x v="7"/>
    <s v="nm"/>
  </r>
  <r>
    <x v="133"/>
    <x v="7"/>
    <s v="A"/>
  </r>
  <r>
    <x v="133"/>
    <x v="4"/>
    <n v="3"/>
  </r>
  <r>
    <x v="133"/>
    <x v="5"/>
    <s v="A02"/>
  </r>
  <r>
    <x v="133"/>
    <x v="6"/>
    <s v="14-5-0"/>
  </r>
  <r>
    <x v="133"/>
    <x v="7"/>
    <s v="229"/>
  </r>
  <r>
    <x v="133"/>
    <x v="8"/>
    <n v="6.4806999999999997"/>
  </r>
  <r>
    <x v="133"/>
    <x v="31"/>
    <m/>
  </r>
  <r>
    <x v="133"/>
    <x v="17"/>
    <m/>
  </r>
  <r>
    <x v="133"/>
    <x v="22"/>
    <n v="2"/>
  </r>
  <r>
    <x v="133"/>
    <x v="29"/>
    <m/>
  </r>
  <r>
    <x v="133"/>
    <x v="23"/>
    <m/>
  </r>
  <r>
    <x v="133"/>
    <x v="35"/>
    <m/>
  </r>
  <r>
    <x v="133"/>
    <x v="25"/>
    <n v="3"/>
  </r>
  <r>
    <x v="133"/>
    <x v="24"/>
    <m/>
  </r>
  <r>
    <x v="133"/>
    <x v="13"/>
    <n v="2"/>
  </r>
  <r>
    <x v="133"/>
    <x v="19"/>
    <m/>
  </r>
  <r>
    <x v="133"/>
    <x v="30"/>
    <m/>
  </r>
  <r>
    <x v="133"/>
    <x v="7"/>
    <n v="0"/>
  </r>
  <r>
    <x v="133"/>
    <x v="7"/>
    <n v="7"/>
  </r>
  <r>
    <x v="18"/>
    <x v="0"/>
    <s v="Southampton"/>
  </r>
  <r>
    <x v="18"/>
    <x v="1"/>
    <s v="Hampshire"/>
  </r>
  <r>
    <x v="18"/>
    <x v="7"/>
    <s v="m"/>
  </r>
  <r>
    <x v="18"/>
    <x v="7"/>
    <s v="A"/>
  </r>
  <r>
    <x v="18"/>
    <x v="4"/>
    <n v="4"/>
  </r>
  <r>
    <x v="18"/>
    <x v="5"/>
    <s v="A01"/>
  </r>
  <r>
    <x v="18"/>
    <x v="6"/>
    <s v="9-9-0"/>
  </r>
  <r>
    <x v="18"/>
    <x v="7"/>
    <s v="153"/>
  </r>
  <r>
    <x v="18"/>
    <x v="8"/>
    <n v="4.3298999999999994"/>
  </r>
  <r>
    <x v="18"/>
    <x v="31"/>
    <m/>
  </r>
  <r>
    <x v="18"/>
    <x v="17"/>
    <m/>
  </r>
  <r>
    <x v="18"/>
    <x v="22"/>
    <n v="1"/>
  </r>
  <r>
    <x v="18"/>
    <x v="29"/>
    <m/>
  </r>
  <r>
    <x v="18"/>
    <x v="23"/>
    <m/>
  </r>
  <r>
    <x v="18"/>
    <x v="35"/>
    <m/>
  </r>
  <r>
    <x v="18"/>
    <x v="25"/>
    <n v="1"/>
  </r>
  <r>
    <x v="18"/>
    <x v="24"/>
    <m/>
  </r>
  <r>
    <x v="18"/>
    <x v="13"/>
    <n v="3"/>
  </r>
  <r>
    <x v="18"/>
    <x v="19"/>
    <m/>
  </r>
  <r>
    <x v="18"/>
    <x v="30"/>
    <m/>
  </r>
  <r>
    <x v="18"/>
    <x v="7"/>
    <n v="0"/>
  </r>
  <r>
    <x v="18"/>
    <x v="7"/>
    <n v="5"/>
  </r>
  <r>
    <x v="148"/>
    <x v="0"/>
    <m/>
  </r>
  <r>
    <x v="148"/>
    <x v="1"/>
    <m/>
  </r>
  <r>
    <x v="148"/>
    <x v="7"/>
    <s v="NM"/>
  </r>
  <r>
    <x v="148"/>
    <x v="7"/>
    <s v="A"/>
  </r>
  <r>
    <x v="148"/>
    <x v="4"/>
    <n v="5"/>
  </r>
  <r>
    <x v="148"/>
    <x v="5"/>
    <s v="A15"/>
  </r>
  <r>
    <x v="148"/>
    <x v="6"/>
    <s v="7-13-12"/>
  </r>
  <r>
    <x v="148"/>
    <x v="7"/>
    <s v="125.5"/>
  </r>
  <r>
    <x v="148"/>
    <x v="8"/>
    <n v="3.55165"/>
  </r>
  <r>
    <x v="148"/>
    <x v="31"/>
    <m/>
  </r>
  <r>
    <x v="148"/>
    <x v="17"/>
    <n v="1"/>
  </r>
  <r>
    <x v="148"/>
    <x v="22"/>
    <m/>
  </r>
  <r>
    <x v="148"/>
    <x v="29"/>
    <m/>
  </r>
  <r>
    <x v="148"/>
    <x v="23"/>
    <m/>
  </r>
  <r>
    <x v="148"/>
    <x v="35"/>
    <m/>
  </r>
  <r>
    <x v="148"/>
    <x v="25"/>
    <m/>
  </r>
  <r>
    <x v="148"/>
    <x v="24"/>
    <m/>
  </r>
  <r>
    <x v="148"/>
    <x v="13"/>
    <n v="2"/>
  </r>
  <r>
    <x v="148"/>
    <x v="19"/>
    <m/>
  </r>
  <r>
    <x v="148"/>
    <x v="30"/>
    <m/>
  </r>
  <r>
    <x v="148"/>
    <x v="7"/>
    <n v="1"/>
  </r>
  <r>
    <x v="148"/>
    <x v="7"/>
    <n v="4"/>
  </r>
  <r>
    <x v="35"/>
    <x v="0"/>
    <s v="Worthing"/>
  </r>
  <r>
    <x v="35"/>
    <x v="1"/>
    <m/>
  </r>
  <r>
    <x v="35"/>
    <x v="7"/>
    <s v="m"/>
  </r>
  <r>
    <x v="35"/>
    <x v="7"/>
    <s v="A"/>
  </r>
  <r>
    <x v="35"/>
    <x v="4"/>
    <n v="6"/>
  </r>
  <r>
    <x v="35"/>
    <x v="5"/>
    <s v="A13"/>
  </r>
  <r>
    <x v="35"/>
    <x v="6"/>
    <s v="6-8-0"/>
  </r>
  <r>
    <x v="35"/>
    <x v="7"/>
    <s v="102"/>
  </r>
  <r>
    <x v="35"/>
    <x v="8"/>
    <n v="2.8866000000000001"/>
  </r>
  <r>
    <x v="35"/>
    <x v="31"/>
    <m/>
  </r>
  <r>
    <x v="35"/>
    <x v="17"/>
    <m/>
  </r>
  <r>
    <x v="35"/>
    <x v="22"/>
    <n v="1"/>
  </r>
  <r>
    <x v="35"/>
    <x v="29"/>
    <m/>
  </r>
  <r>
    <x v="35"/>
    <x v="23"/>
    <m/>
  </r>
  <r>
    <x v="35"/>
    <x v="35"/>
    <m/>
  </r>
  <r>
    <x v="35"/>
    <x v="25"/>
    <n v="1"/>
  </r>
  <r>
    <x v="35"/>
    <x v="24"/>
    <m/>
  </r>
  <r>
    <x v="35"/>
    <x v="13"/>
    <n v="3"/>
  </r>
  <r>
    <x v="35"/>
    <x v="19"/>
    <m/>
  </r>
  <r>
    <x v="35"/>
    <x v="30"/>
    <m/>
  </r>
  <r>
    <x v="35"/>
    <x v="7"/>
    <n v="2"/>
  </r>
  <r>
    <x v="35"/>
    <x v="7"/>
    <n v="7"/>
  </r>
  <r>
    <x v="86"/>
    <x v="0"/>
    <s v="Bournemouth"/>
  </r>
  <r>
    <x v="86"/>
    <x v="1"/>
    <m/>
  </r>
  <r>
    <x v="86"/>
    <x v="7"/>
    <s v="m"/>
  </r>
  <r>
    <x v="86"/>
    <x v="7"/>
    <s v="A"/>
  </r>
  <r>
    <x v="86"/>
    <x v="4"/>
    <n v="7"/>
  </r>
  <r>
    <x v="86"/>
    <x v="5"/>
    <s v="A05"/>
  </r>
  <r>
    <x v="86"/>
    <x v="6"/>
    <s v="5-12-0"/>
  </r>
  <r>
    <x v="86"/>
    <x v="7"/>
    <s v="92"/>
  </r>
  <r>
    <x v="86"/>
    <x v="8"/>
    <n v="2.6035999999999997"/>
  </r>
  <r>
    <x v="86"/>
    <x v="31"/>
    <m/>
  </r>
  <r>
    <x v="86"/>
    <x v="17"/>
    <m/>
  </r>
  <r>
    <x v="86"/>
    <x v="22"/>
    <n v="1"/>
  </r>
  <r>
    <x v="86"/>
    <x v="29"/>
    <m/>
  </r>
  <r>
    <x v="86"/>
    <x v="23"/>
    <m/>
  </r>
  <r>
    <x v="86"/>
    <x v="35"/>
    <m/>
  </r>
  <r>
    <x v="86"/>
    <x v="25"/>
    <n v="2"/>
  </r>
  <r>
    <x v="86"/>
    <x v="24"/>
    <m/>
  </r>
  <r>
    <x v="86"/>
    <x v="13"/>
    <m/>
  </r>
  <r>
    <x v="86"/>
    <x v="19"/>
    <m/>
  </r>
  <r>
    <x v="86"/>
    <x v="30"/>
    <m/>
  </r>
  <r>
    <x v="86"/>
    <x v="7"/>
    <n v="0"/>
  </r>
  <r>
    <x v="86"/>
    <x v="7"/>
    <n v="3"/>
  </r>
  <r>
    <x v="11"/>
    <x v="0"/>
    <s v="Southampton"/>
  </r>
  <r>
    <x v="11"/>
    <x v="1"/>
    <s v="Hampshire"/>
  </r>
  <r>
    <x v="11"/>
    <x v="7"/>
    <s v="m"/>
  </r>
  <r>
    <x v="11"/>
    <x v="7"/>
    <s v="A"/>
  </r>
  <r>
    <x v="11"/>
    <x v="4"/>
    <n v="8"/>
  </r>
  <r>
    <x v="11"/>
    <x v="5"/>
    <s v="A17"/>
  </r>
  <r>
    <x v="11"/>
    <x v="6"/>
    <s v="4-10-8"/>
  </r>
  <r>
    <x v="11"/>
    <x v="7"/>
    <s v="74.5"/>
  </r>
  <r>
    <x v="11"/>
    <x v="8"/>
    <n v="2.1083499999999997"/>
  </r>
  <r>
    <x v="11"/>
    <x v="31"/>
    <m/>
  </r>
  <r>
    <x v="11"/>
    <x v="17"/>
    <m/>
  </r>
  <r>
    <x v="11"/>
    <x v="22"/>
    <n v="1"/>
  </r>
  <r>
    <x v="11"/>
    <x v="29"/>
    <m/>
  </r>
  <r>
    <x v="11"/>
    <x v="23"/>
    <m/>
  </r>
  <r>
    <x v="11"/>
    <x v="35"/>
    <m/>
  </r>
  <r>
    <x v="11"/>
    <x v="25"/>
    <m/>
  </r>
  <r>
    <x v="11"/>
    <x v="24"/>
    <m/>
  </r>
  <r>
    <x v="11"/>
    <x v="13"/>
    <n v="1"/>
  </r>
  <r>
    <x v="11"/>
    <x v="19"/>
    <m/>
  </r>
  <r>
    <x v="11"/>
    <x v="30"/>
    <m/>
  </r>
  <r>
    <x v="11"/>
    <x v="7"/>
    <n v="0"/>
  </r>
  <r>
    <x v="11"/>
    <x v="7"/>
    <n v="2"/>
  </r>
  <r>
    <x v="37"/>
    <x v="0"/>
    <s v="Portsmouth"/>
  </r>
  <r>
    <x v="37"/>
    <x v="1"/>
    <m/>
  </r>
  <r>
    <x v="37"/>
    <x v="7"/>
    <s v="m"/>
  </r>
  <r>
    <x v="37"/>
    <x v="7"/>
    <s v="A"/>
  </r>
  <r>
    <x v="37"/>
    <x v="4"/>
    <n v="9"/>
  </r>
  <r>
    <x v="37"/>
    <x v="5"/>
    <s v="A06"/>
  </r>
  <r>
    <x v="37"/>
    <x v="6"/>
    <s v="4-3-0"/>
  </r>
  <r>
    <x v="37"/>
    <x v="7"/>
    <s v="67"/>
  </r>
  <r>
    <x v="37"/>
    <x v="8"/>
    <n v="1.8960999999999999"/>
  </r>
  <r>
    <x v="37"/>
    <x v="31"/>
    <m/>
  </r>
  <r>
    <x v="37"/>
    <x v="17"/>
    <m/>
  </r>
  <r>
    <x v="37"/>
    <x v="22"/>
    <m/>
  </r>
  <r>
    <x v="37"/>
    <x v="29"/>
    <m/>
  </r>
  <r>
    <x v="37"/>
    <x v="23"/>
    <m/>
  </r>
  <r>
    <x v="37"/>
    <x v="35"/>
    <m/>
  </r>
  <r>
    <x v="37"/>
    <x v="25"/>
    <n v="2"/>
  </r>
  <r>
    <x v="37"/>
    <x v="24"/>
    <m/>
  </r>
  <r>
    <x v="37"/>
    <x v="13"/>
    <n v="1"/>
  </r>
  <r>
    <x v="37"/>
    <x v="19"/>
    <m/>
  </r>
  <r>
    <x v="37"/>
    <x v="30"/>
    <m/>
  </r>
  <r>
    <x v="37"/>
    <x v="7"/>
    <n v="0"/>
  </r>
  <r>
    <x v="37"/>
    <x v="7"/>
    <n v="3"/>
  </r>
  <r>
    <x v="19"/>
    <x v="0"/>
    <s v="IOW"/>
  </r>
  <r>
    <x v="19"/>
    <x v="1"/>
    <m/>
  </r>
  <r>
    <x v="19"/>
    <x v="7"/>
    <s v="m"/>
  </r>
  <r>
    <x v="19"/>
    <x v="7"/>
    <s v="A"/>
  </r>
  <r>
    <x v="19"/>
    <x v="4"/>
    <n v="10"/>
  </r>
  <r>
    <x v="19"/>
    <x v="5"/>
    <s v="A19"/>
  </r>
  <r>
    <x v="19"/>
    <x v="6"/>
    <s v="3-6-0"/>
  </r>
  <r>
    <x v="19"/>
    <x v="7"/>
    <s v="54"/>
  </r>
  <r>
    <x v="19"/>
    <x v="8"/>
    <n v="1.5282"/>
  </r>
  <r>
    <x v="19"/>
    <x v="31"/>
    <m/>
  </r>
  <r>
    <x v="19"/>
    <x v="17"/>
    <m/>
  </r>
  <r>
    <x v="19"/>
    <x v="22"/>
    <m/>
  </r>
  <r>
    <x v="19"/>
    <x v="29"/>
    <n v="1"/>
  </r>
  <r>
    <x v="19"/>
    <x v="23"/>
    <m/>
  </r>
  <r>
    <x v="19"/>
    <x v="35"/>
    <m/>
  </r>
  <r>
    <x v="19"/>
    <x v="25"/>
    <n v="1"/>
  </r>
  <r>
    <x v="19"/>
    <x v="24"/>
    <m/>
  </r>
  <r>
    <x v="19"/>
    <x v="13"/>
    <m/>
  </r>
  <r>
    <x v="19"/>
    <x v="19"/>
    <m/>
  </r>
  <r>
    <x v="19"/>
    <x v="30"/>
    <m/>
  </r>
  <r>
    <x v="19"/>
    <x v="7"/>
    <n v="0"/>
  </r>
  <r>
    <x v="19"/>
    <x v="7"/>
    <n v="2"/>
  </r>
  <r>
    <x v="40"/>
    <x v="0"/>
    <s v="Bournemouth"/>
  </r>
  <r>
    <x v="40"/>
    <x v="1"/>
    <m/>
  </r>
  <r>
    <x v="40"/>
    <x v="7"/>
    <s v="m"/>
  </r>
  <r>
    <x v="40"/>
    <x v="7"/>
    <s v="A"/>
  </r>
  <r>
    <x v="40"/>
    <x v="4"/>
    <n v="10"/>
  </r>
  <r>
    <x v="40"/>
    <x v="5"/>
    <s v="A20"/>
  </r>
  <r>
    <x v="40"/>
    <x v="6"/>
    <s v="3-6-0"/>
  </r>
  <r>
    <x v="40"/>
    <x v="7"/>
    <s v="54"/>
  </r>
  <r>
    <x v="40"/>
    <x v="8"/>
    <n v="1.5282"/>
  </r>
  <r>
    <x v="40"/>
    <x v="31"/>
    <m/>
  </r>
  <r>
    <x v="40"/>
    <x v="17"/>
    <m/>
  </r>
  <r>
    <x v="40"/>
    <x v="22"/>
    <m/>
  </r>
  <r>
    <x v="40"/>
    <x v="29"/>
    <m/>
  </r>
  <r>
    <x v="40"/>
    <x v="23"/>
    <m/>
  </r>
  <r>
    <x v="40"/>
    <x v="35"/>
    <m/>
  </r>
  <r>
    <x v="40"/>
    <x v="25"/>
    <n v="2"/>
  </r>
  <r>
    <x v="40"/>
    <x v="24"/>
    <m/>
  </r>
  <r>
    <x v="40"/>
    <x v="13"/>
    <m/>
  </r>
  <r>
    <x v="40"/>
    <x v="19"/>
    <m/>
  </r>
  <r>
    <x v="40"/>
    <x v="30"/>
    <m/>
  </r>
  <r>
    <x v="40"/>
    <x v="7"/>
    <n v="0"/>
  </r>
  <r>
    <x v="40"/>
    <x v="7"/>
    <n v="2"/>
  </r>
  <r>
    <x v="50"/>
    <x v="0"/>
    <s v="Portsmouth"/>
  </r>
  <r>
    <x v="50"/>
    <x v="1"/>
    <s v="Hampshire"/>
  </r>
  <r>
    <x v="50"/>
    <x v="7"/>
    <s v="m"/>
  </r>
  <r>
    <x v="50"/>
    <x v="7"/>
    <s v="A"/>
  </r>
  <r>
    <x v="50"/>
    <x v="4"/>
    <n v="12"/>
  </r>
  <r>
    <x v="50"/>
    <x v="5"/>
    <s v="A12"/>
  </r>
  <r>
    <x v="50"/>
    <x v="6"/>
    <s v="2-6-4"/>
  </r>
  <r>
    <x v="50"/>
    <x v="7"/>
    <s v="38.25"/>
  </r>
  <r>
    <x v="50"/>
    <x v="8"/>
    <n v="1.0824749999999999"/>
  </r>
  <r>
    <x v="50"/>
    <x v="31"/>
    <m/>
  </r>
  <r>
    <x v="50"/>
    <x v="17"/>
    <m/>
  </r>
  <r>
    <x v="50"/>
    <x v="22"/>
    <m/>
  </r>
  <r>
    <x v="50"/>
    <x v="29"/>
    <m/>
  </r>
  <r>
    <x v="50"/>
    <x v="23"/>
    <m/>
  </r>
  <r>
    <x v="50"/>
    <x v="35"/>
    <m/>
  </r>
  <r>
    <x v="50"/>
    <x v="25"/>
    <n v="1"/>
  </r>
  <r>
    <x v="50"/>
    <x v="24"/>
    <m/>
  </r>
  <r>
    <x v="50"/>
    <x v="13"/>
    <n v="2"/>
  </r>
  <r>
    <x v="50"/>
    <x v="19"/>
    <m/>
  </r>
  <r>
    <x v="50"/>
    <x v="30"/>
    <m/>
  </r>
  <r>
    <x v="50"/>
    <x v="7"/>
    <n v="0"/>
  </r>
  <r>
    <x v="50"/>
    <x v="7"/>
    <n v="3"/>
  </r>
  <r>
    <x v="62"/>
    <x v="0"/>
    <s v="Weston Super Mare"/>
  </r>
  <r>
    <x v="62"/>
    <x v="1"/>
    <m/>
  </r>
  <r>
    <x v="62"/>
    <x v="7"/>
    <s v="m"/>
  </r>
  <r>
    <x v="62"/>
    <x v="7"/>
    <s v="A"/>
  </r>
  <r>
    <x v="62"/>
    <x v="4"/>
    <n v="13"/>
  </r>
  <r>
    <x v="62"/>
    <x v="5"/>
    <s v="A10"/>
  </r>
  <r>
    <x v="62"/>
    <x v="6"/>
    <s v="1-4-8"/>
  </r>
  <r>
    <x v="62"/>
    <x v="7"/>
    <s v="19.5"/>
  </r>
  <r>
    <x v="62"/>
    <x v="8"/>
    <n v="0.55184999999999995"/>
  </r>
  <r>
    <x v="62"/>
    <x v="31"/>
    <m/>
  </r>
  <r>
    <x v="62"/>
    <x v="17"/>
    <m/>
  </r>
  <r>
    <x v="62"/>
    <x v="22"/>
    <m/>
  </r>
  <r>
    <x v="62"/>
    <x v="29"/>
    <m/>
  </r>
  <r>
    <x v="62"/>
    <x v="23"/>
    <m/>
  </r>
  <r>
    <x v="62"/>
    <x v="35"/>
    <m/>
  </r>
  <r>
    <x v="62"/>
    <x v="25"/>
    <m/>
  </r>
  <r>
    <x v="62"/>
    <x v="24"/>
    <m/>
  </r>
  <r>
    <x v="62"/>
    <x v="13"/>
    <n v="5"/>
  </r>
  <r>
    <x v="62"/>
    <x v="19"/>
    <m/>
  </r>
  <r>
    <x v="62"/>
    <x v="30"/>
    <m/>
  </r>
  <r>
    <x v="62"/>
    <x v="7"/>
    <n v="1"/>
  </r>
  <r>
    <x v="62"/>
    <x v="7"/>
    <n v="6"/>
  </r>
  <r>
    <x v="29"/>
    <x v="0"/>
    <s v="Southampton"/>
  </r>
  <r>
    <x v="29"/>
    <x v="1"/>
    <m/>
  </r>
  <r>
    <x v="29"/>
    <x v="7"/>
    <s v="m"/>
  </r>
  <r>
    <x v="29"/>
    <x v="7"/>
    <s v="A"/>
  </r>
  <r>
    <x v="29"/>
    <x v="4"/>
    <n v="14"/>
  </r>
  <r>
    <x v="29"/>
    <x v="5"/>
    <s v="A18"/>
  </r>
  <r>
    <x v="29"/>
    <x v="6"/>
    <s v="0-12-8"/>
  </r>
  <r>
    <x v="29"/>
    <x v="7"/>
    <s v="12.5"/>
  </r>
  <r>
    <x v="29"/>
    <x v="8"/>
    <n v="0.35375000000000001"/>
  </r>
  <r>
    <x v="29"/>
    <x v="31"/>
    <m/>
  </r>
  <r>
    <x v="29"/>
    <x v="17"/>
    <m/>
  </r>
  <r>
    <x v="29"/>
    <x v="22"/>
    <m/>
  </r>
  <r>
    <x v="29"/>
    <x v="29"/>
    <m/>
  </r>
  <r>
    <x v="29"/>
    <x v="23"/>
    <m/>
  </r>
  <r>
    <x v="29"/>
    <x v="35"/>
    <m/>
  </r>
  <r>
    <x v="29"/>
    <x v="25"/>
    <m/>
  </r>
  <r>
    <x v="29"/>
    <x v="24"/>
    <m/>
  </r>
  <r>
    <x v="29"/>
    <x v="13"/>
    <n v="3"/>
  </r>
  <r>
    <x v="29"/>
    <x v="19"/>
    <m/>
  </r>
  <r>
    <x v="29"/>
    <x v="30"/>
    <m/>
  </r>
  <r>
    <x v="29"/>
    <x v="7"/>
    <n v="1"/>
  </r>
  <r>
    <x v="29"/>
    <x v="7"/>
    <n v="4"/>
  </r>
  <r>
    <x v="41"/>
    <x v="0"/>
    <s v="Fareham"/>
  </r>
  <r>
    <x v="41"/>
    <x v="1"/>
    <m/>
  </r>
  <r>
    <x v="41"/>
    <x v="7"/>
    <s v="m"/>
  </r>
  <r>
    <x v="41"/>
    <x v="7"/>
    <s v="A"/>
  </r>
  <r>
    <x v="41"/>
    <x v="4"/>
    <n v="15"/>
  </r>
  <r>
    <x v="41"/>
    <x v="5"/>
    <s v="A14"/>
  </r>
  <r>
    <x v="41"/>
    <x v="6"/>
    <s v="0-6-0"/>
  </r>
  <r>
    <x v="41"/>
    <x v="7"/>
    <s v="6"/>
  </r>
  <r>
    <x v="41"/>
    <x v="8"/>
    <n v="0.16980000000000001"/>
  </r>
  <r>
    <x v="41"/>
    <x v="31"/>
    <m/>
  </r>
  <r>
    <x v="41"/>
    <x v="17"/>
    <m/>
  </r>
  <r>
    <x v="41"/>
    <x v="22"/>
    <m/>
  </r>
  <r>
    <x v="41"/>
    <x v="29"/>
    <m/>
  </r>
  <r>
    <x v="41"/>
    <x v="23"/>
    <m/>
  </r>
  <r>
    <x v="41"/>
    <x v="35"/>
    <m/>
  </r>
  <r>
    <x v="41"/>
    <x v="25"/>
    <m/>
  </r>
  <r>
    <x v="41"/>
    <x v="24"/>
    <m/>
  </r>
  <r>
    <x v="41"/>
    <x v="13"/>
    <n v="1"/>
  </r>
  <r>
    <x v="41"/>
    <x v="19"/>
    <m/>
  </r>
  <r>
    <x v="41"/>
    <x v="30"/>
    <m/>
  </r>
  <r>
    <x v="41"/>
    <x v="7"/>
    <n v="0"/>
  </r>
  <r>
    <x v="41"/>
    <x v="7"/>
    <n v="1"/>
  </r>
  <r>
    <x v="96"/>
    <x v="0"/>
    <s v="Havant"/>
  </r>
  <r>
    <x v="96"/>
    <x v="1"/>
    <m/>
  </r>
  <r>
    <x v="96"/>
    <x v="7"/>
    <s v="m"/>
  </r>
  <r>
    <x v="96"/>
    <x v="7"/>
    <s v="A"/>
  </r>
  <r>
    <x v="96"/>
    <x v="4"/>
    <n v="16"/>
  </r>
  <r>
    <x v="96"/>
    <x v="5"/>
    <s v="A07"/>
  </r>
  <r>
    <x v="96"/>
    <x v="6"/>
    <s v="0-4-0"/>
  </r>
  <r>
    <x v="96"/>
    <x v="7"/>
    <s v="4"/>
  </r>
  <r>
    <x v="96"/>
    <x v="8"/>
    <n v="0.1132"/>
  </r>
  <r>
    <x v="96"/>
    <x v="31"/>
    <m/>
  </r>
  <r>
    <x v="96"/>
    <x v="17"/>
    <m/>
  </r>
  <r>
    <x v="96"/>
    <x v="22"/>
    <m/>
  </r>
  <r>
    <x v="96"/>
    <x v="29"/>
    <m/>
  </r>
  <r>
    <x v="96"/>
    <x v="23"/>
    <m/>
  </r>
  <r>
    <x v="96"/>
    <x v="35"/>
    <m/>
  </r>
  <r>
    <x v="96"/>
    <x v="25"/>
    <m/>
  </r>
  <r>
    <x v="96"/>
    <x v="24"/>
    <m/>
  </r>
  <r>
    <x v="96"/>
    <x v="13"/>
    <n v="1"/>
  </r>
  <r>
    <x v="96"/>
    <x v="19"/>
    <m/>
  </r>
  <r>
    <x v="96"/>
    <x v="30"/>
    <m/>
  </r>
  <r>
    <x v="96"/>
    <x v="7"/>
    <n v="1"/>
  </r>
  <r>
    <x v="96"/>
    <x v="7"/>
    <n v="2"/>
  </r>
  <r>
    <x v="17"/>
    <x v="0"/>
    <s v="Worthing"/>
  </r>
  <r>
    <x v="17"/>
    <x v="1"/>
    <m/>
  </r>
  <r>
    <x v="17"/>
    <x v="7"/>
    <s v="m"/>
  </r>
  <r>
    <x v="17"/>
    <x v="7"/>
    <s v="A"/>
  </r>
  <r>
    <x v="17"/>
    <x v="4"/>
    <n v="16"/>
  </r>
  <r>
    <x v="17"/>
    <x v="5"/>
    <s v="A08"/>
  </r>
  <r>
    <x v="17"/>
    <x v="6"/>
    <s v="0-4-0"/>
  </r>
  <r>
    <x v="17"/>
    <x v="7"/>
    <s v="4"/>
  </r>
  <r>
    <x v="17"/>
    <x v="8"/>
    <n v="0.1132"/>
  </r>
  <r>
    <x v="17"/>
    <x v="31"/>
    <m/>
  </r>
  <r>
    <x v="17"/>
    <x v="17"/>
    <m/>
  </r>
  <r>
    <x v="17"/>
    <x v="22"/>
    <m/>
  </r>
  <r>
    <x v="17"/>
    <x v="29"/>
    <m/>
  </r>
  <r>
    <x v="17"/>
    <x v="23"/>
    <m/>
  </r>
  <r>
    <x v="17"/>
    <x v="35"/>
    <m/>
  </r>
  <r>
    <x v="17"/>
    <x v="25"/>
    <m/>
  </r>
  <r>
    <x v="17"/>
    <x v="24"/>
    <m/>
  </r>
  <r>
    <x v="17"/>
    <x v="13"/>
    <n v="1"/>
  </r>
  <r>
    <x v="17"/>
    <x v="19"/>
    <m/>
  </r>
  <r>
    <x v="17"/>
    <x v="30"/>
    <m/>
  </r>
  <r>
    <x v="17"/>
    <x v="7"/>
    <n v="0"/>
  </r>
  <r>
    <x v="17"/>
    <x v="7"/>
    <n v="1"/>
  </r>
  <r>
    <x v="80"/>
    <x v="0"/>
    <m/>
  </r>
  <r>
    <x v="80"/>
    <x v="1"/>
    <m/>
  </r>
  <r>
    <x v="80"/>
    <x v="7"/>
    <s v="m"/>
  </r>
  <r>
    <x v="80"/>
    <x v="7"/>
    <s v="A"/>
  </r>
  <r>
    <x v="80"/>
    <x v="4"/>
    <n v="22"/>
  </r>
  <r>
    <x v="80"/>
    <x v="5"/>
    <s v="A03"/>
  </r>
  <r>
    <x v="80"/>
    <x v="6"/>
    <s v="0"/>
  </r>
  <r>
    <x v="80"/>
    <x v="7"/>
    <m/>
  </r>
  <r>
    <x v="80"/>
    <x v="8"/>
    <n v="0"/>
  </r>
  <r>
    <x v="80"/>
    <x v="31"/>
    <m/>
  </r>
  <r>
    <x v="80"/>
    <x v="17"/>
    <m/>
  </r>
  <r>
    <x v="80"/>
    <x v="22"/>
    <m/>
  </r>
  <r>
    <x v="80"/>
    <x v="29"/>
    <m/>
  </r>
  <r>
    <x v="80"/>
    <x v="23"/>
    <m/>
  </r>
  <r>
    <x v="80"/>
    <x v="35"/>
    <m/>
  </r>
  <r>
    <x v="80"/>
    <x v="25"/>
    <m/>
  </r>
  <r>
    <x v="80"/>
    <x v="24"/>
    <m/>
  </r>
  <r>
    <x v="80"/>
    <x v="13"/>
    <m/>
  </r>
  <r>
    <x v="80"/>
    <x v="19"/>
    <m/>
  </r>
  <r>
    <x v="80"/>
    <x v="30"/>
    <m/>
  </r>
  <r>
    <x v="80"/>
    <x v="7"/>
    <n v="0"/>
  </r>
  <r>
    <x v="80"/>
    <x v="7"/>
    <n v="0"/>
  </r>
  <r>
    <x v="101"/>
    <x v="0"/>
    <m/>
  </r>
  <r>
    <x v="101"/>
    <x v="1"/>
    <m/>
  </r>
  <r>
    <x v="101"/>
    <x v="7"/>
    <s v=""/>
  </r>
  <r>
    <x v="101"/>
    <x v="7"/>
    <m/>
  </r>
  <r>
    <x v="101"/>
    <x v="4"/>
    <m/>
  </r>
  <r>
    <x v="101"/>
    <x v="5"/>
    <m/>
  </r>
  <r>
    <x v="101"/>
    <x v="6"/>
    <m/>
  </r>
  <r>
    <x v="101"/>
    <x v="7"/>
    <m/>
  </r>
  <r>
    <x v="101"/>
    <x v="8"/>
    <n v="0"/>
  </r>
  <r>
    <x v="101"/>
    <x v="31"/>
    <m/>
  </r>
  <r>
    <x v="101"/>
    <x v="17"/>
    <m/>
  </r>
  <r>
    <x v="101"/>
    <x v="22"/>
    <m/>
  </r>
  <r>
    <x v="101"/>
    <x v="29"/>
    <m/>
  </r>
  <r>
    <x v="101"/>
    <x v="23"/>
    <m/>
  </r>
  <r>
    <x v="101"/>
    <x v="35"/>
    <m/>
  </r>
  <r>
    <x v="101"/>
    <x v="25"/>
    <m/>
  </r>
  <r>
    <x v="101"/>
    <x v="24"/>
    <m/>
  </r>
  <r>
    <x v="101"/>
    <x v="13"/>
    <m/>
  </r>
  <r>
    <x v="101"/>
    <x v="19"/>
    <m/>
  </r>
  <r>
    <x v="101"/>
    <x v="30"/>
    <m/>
  </r>
  <r>
    <x v="101"/>
    <x v="7"/>
    <n v="0"/>
  </r>
  <r>
    <x v="101"/>
    <x v="7"/>
    <n v="0"/>
  </r>
  <r>
    <x v="8"/>
    <x v="0"/>
    <s v="Havant"/>
  </r>
  <r>
    <x v="8"/>
    <x v="1"/>
    <m/>
  </r>
  <r>
    <x v="8"/>
    <x v="15"/>
    <s v="m"/>
  </r>
  <r>
    <x v="8"/>
    <x v="3"/>
    <s v="B"/>
  </r>
  <r>
    <x v="8"/>
    <x v="4"/>
    <n v="1"/>
  </r>
  <r>
    <x v="8"/>
    <x v="5"/>
    <s v="B49"/>
  </r>
  <r>
    <x v="8"/>
    <x v="6"/>
    <s v="22-15-0"/>
  </r>
  <r>
    <x v="8"/>
    <x v="7"/>
    <s v="367"/>
  </r>
  <r>
    <x v="8"/>
    <x v="8"/>
    <n v="10.386099999999999"/>
  </r>
  <r>
    <x v="8"/>
    <x v="31"/>
    <n v="1"/>
  </r>
  <r>
    <x v="8"/>
    <x v="36"/>
    <n v="1"/>
  </r>
  <r>
    <x v="8"/>
    <x v="37"/>
    <m/>
  </r>
  <r>
    <x v="8"/>
    <x v="28"/>
    <m/>
  </r>
  <r>
    <x v="8"/>
    <x v="23"/>
    <m/>
  </r>
  <r>
    <x v="8"/>
    <x v="26"/>
    <m/>
  </r>
  <r>
    <x v="8"/>
    <x v="25"/>
    <n v="1"/>
  </r>
  <r>
    <x v="8"/>
    <x v="13"/>
    <m/>
  </r>
  <r>
    <x v="8"/>
    <x v="30"/>
    <m/>
  </r>
  <r>
    <x v="8"/>
    <x v="7"/>
    <n v="3"/>
  </r>
  <r>
    <x v="8"/>
    <x v="7"/>
    <n v="6"/>
  </r>
  <r>
    <x v="8"/>
    <x v="7"/>
    <m/>
  </r>
  <r>
    <x v="8"/>
    <x v="7"/>
    <m/>
  </r>
  <r>
    <x v="37"/>
    <x v="0"/>
    <s v="Portsmouth"/>
  </r>
  <r>
    <x v="37"/>
    <x v="1"/>
    <m/>
  </r>
  <r>
    <x v="37"/>
    <x v="15"/>
    <s v="m"/>
  </r>
  <r>
    <x v="37"/>
    <x v="3"/>
    <s v="A"/>
  </r>
  <r>
    <x v="37"/>
    <x v="4"/>
    <n v="1"/>
  </r>
  <r>
    <x v="37"/>
    <x v="5"/>
    <s v="A06"/>
  </r>
  <r>
    <x v="37"/>
    <x v="6"/>
    <s v="13-13-0"/>
  </r>
  <r>
    <x v="37"/>
    <x v="7"/>
    <s v="221"/>
  </r>
  <r>
    <x v="37"/>
    <x v="8"/>
    <n v="6.2542999999999997"/>
  </r>
  <r>
    <x v="37"/>
    <x v="31"/>
    <n v="2"/>
  </r>
  <r>
    <x v="37"/>
    <x v="36"/>
    <m/>
  </r>
  <r>
    <x v="37"/>
    <x v="37"/>
    <m/>
  </r>
  <r>
    <x v="37"/>
    <x v="28"/>
    <m/>
  </r>
  <r>
    <x v="37"/>
    <x v="23"/>
    <m/>
  </r>
  <r>
    <x v="37"/>
    <x v="26"/>
    <m/>
  </r>
  <r>
    <x v="37"/>
    <x v="25"/>
    <n v="2"/>
  </r>
  <r>
    <x v="37"/>
    <x v="13"/>
    <n v="2"/>
  </r>
  <r>
    <x v="37"/>
    <x v="30"/>
    <m/>
  </r>
  <r>
    <x v="37"/>
    <x v="7"/>
    <n v="0"/>
  </r>
  <r>
    <x v="37"/>
    <x v="7"/>
    <n v="6"/>
  </r>
  <r>
    <x v="37"/>
    <x v="7"/>
    <m/>
  </r>
  <r>
    <x v="37"/>
    <x v="7"/>
    <m/>
  </r>
  <r>
    <x v="3"/>
    <x v="0"/>
    <s v="Southampton"/>
  </r>
  <r>
    <x v="3"/>
    <x v="1"/>
    <m/>
  </r>
  <r>
    <x v="3"/>
    <x v="15"/>
    <s v="m"/>
  </r>
  <r>
    <x v="3"/>
    <x v="3"/>
    <s v="C"/>
  </r>
  <r>
    <x v="3"/>
    <x v="4"/>
    <n v="1"/>
  </r>
  <r>
    <x v="3"/>
    <x v="5"/>
    <s v="C60"/>
  </r>
  <r>
    <x v="3"/>
    <x v="6"/>
    <s v="4-12-8"/>
  </r>
  <r>
    <x v="3"/>
    <x v="7"/>
    <s v="76.5"/>
  </r>
  <r>
    <x v="3"/>
    <x v="8"/>
    <n v="2.1649499999999997"/>
  </r>
  <r>
    <x v="3"/>
    <x v="31"/>
    <n v="1"/>
  </r>
  <r>
    <x v="3"/>
    <x v="36"/>
    <m/>
  </r>
  <r>
    <x v="3"/>
    <x v="37"/>
    <m/>
  </r>
  <r>
    <x v="3"/>
    <x v="28"/>
    <m/>
  </r>
  <r>
    <x v="3"/>
    <x v="23"/>
    <m/>
  </r>
  <r>
    <x v="3"/>
    <x v="26"/>
    <m/>
  </r>
  <r>
    <x v="3"/>
    <x v="25"/>
    <m/>
  </r>
  <r>
    <x v="3"/>
    <x v="13"/>
    <n v="1"/>
  </r>
  <r>
    <x v="3"/>
    <x v="30"/>
    <m/>
  </r>
  <r>
    <x v="3"/>
    <x v="7"/>
    <n v="5"/>
  </r>
  <r>
    <x v="3"/>
    <x v="7"/>
    <n v="7"/>
  </r>
  <r>
    <x v="3"/>
    <x v="7"/>
    <m/>
  </r>
  <r>
    <x v="3"/>
    <x v="7"/>
    <n v="1"/>
  </r>
  <r>
    <x v="52"/>
    <x v="0"/>
    <s v="Portsmouth"/>
  </r>
  <r>
    <x v="52"/>
    <x v="1"/>
    <m/>
  </r>
  <r>
    <x v="52"/>
    <x v="15"/>
    <s v="m"/>
  </r>
  <r>
    <x v="52"/>
    <x v="3"/>
    <s v="A"/>
  </r>
  <r>
    <x v="52"/>
    <x v="4"/>
    <n v="2"/>
  </r>
  <r>
    <x v="52"/>
    <x v="5"/>
    <s v="A09"/>
  </r>
  <r>
    <x v="52"/>
    <x v="6"/>
    <s v="9-6-0"/>
  </r>
  <r>
    <x v="52"/>
    <x v="7"/>
    <s v="150"/>
  </r>
  <r>
    <x v="52"/>
    <x v="8"/>
    <n v="4.2450000000000001"/>
  </r>
  <r>
    <x v="52"/>
    <x v="31"/>
    <n v="1"/>
  </r>
  <r>
    <x v="52"/>
    <x v="36"/>
    <m/>
  </r>
  <r>
    <x v="52"/>
    <x v="37"/>
    <m/>
  </r>
  <r>
    <x v="52"/>
    <x v="28"/>
    <m/>
  </r>
  <r>
    <x v="52"/>
    <x v="23"/>
    <m/>
  </r>
  <r>
    <x v="52"/>
    <x v="26"/>
    <m/>
  </r>
  <r>
    <x v="52"/>
    <x v="25"/>
    <n v="2"/>
  </r>
  <r>
    <x v="52"/>
    <x v="13"/>
    <m/>
  </r>
  <r>
    <x v="52"/>
    <x v="30"/>
    <m/>
  </r>
  <r>
    <x v="52"/>
    <x v="7"/>
    <n v="1"/>
  </r>
  <r>
    <x v="52"/>
    <x v="7"/>
    <n v="4"/>
  </r>
  <r>
    <x v="52"/>
    <x v="7"/>
    <m/>
  </r>
  <r>
    <x v="52"/>
    <x v="7"/>
    <m/>
  </r>
  <r>
    <x v="89"/>
    <x v="0"/>
    <s v="Bournemouth"/>
  </r>
  <r>
    <x v="89"/>
    <x v="1"/>
    <m/>
  </r>
  <r>
    <x v="89"/>
    <x v="15"/>
    <s v="m"/>
  </r>
  <r>
    <x v="89"/>
    <x v="3"/>
    <s v="C"/>
  </r>
  <r>
    <x v="89"/>
    <x v="4"/>
    <n v="2"/>
  </r>
  <r>
    <x v="89"/>
    <x v="5"/>
    <s v="C57"/>
  </r>
  <r>
    <x v="89"/>
    <x v="6"/>
    <s v="4-9-0"/>
  </r>
  <r>
    <x v="89"/>
    <x v="7"/>
    <s v="73"/>
  </r>
  <r>
    <x v="89"/>
    <x v="8"/>
    <n v="2.0659000000000001"/>
  </r>
  <r>
    <x v="89"/>
    <x v="31"/>
    <n v="1"/>
  </r>
  <r>
    <x v="89"/>
    <x v="36"/>
    <m/>
  </r>
  <r>
    <x v="89"/>
    <x v="37"/>
    <m/>
  </r>
  <r>
    <x v="89"/>
    <x v="28"/>
    <m/>
  </r>
  <r>
    <x v="89"/>
    <x v="23"/>
    <m/>
  </r>
  <r>
    <x v="89"/>
    <x v="26"/>
    <n v="1"/>
  </r>
  <r>
    <x v="89"/>
    <x v="25"/>
    <m/>
  </r>
  <r>
    <x v="89"/>
    <x v="13"/>
    <m/>
  </r>
  <r>
    <x v="89"/>
    <x v="30"/>
    <m/>
  </r>
  <r>
    <x v="89"/>
    <x v="7"/>
    <n v="1"/>
  </r>
  <r>
    <x v="89"/>
    <x v="7"/>
    <n v="3"/>
  </r>
  <r>
    <x v="89"/>
    <x v="7"/>
    <m/>
  </r>
  <r>
    <x v="89"/>
    <x v="7"/>
    <m/>
  </r>
  <r>
    <x v="122"/>
    <x v="0"/>
    <s v="Bournemouth"/>
  </r>
  <r>
    <x v="122"/>
    <x v="1"/>
    <m/>
  </r>
  <r>
    <x v="122"/>
    <x v="15"/>
    <s v="NM"/>
  </r>
  <r>
    <x v="122"/>
    <x v="3"/>
    <s v="B"/>
  </r>
  <r>
    <x v="122"/>
    <x v="4"/>
    <n v="2"/>
  </r>
  <r>
    <x v="122"/>
    <x v="5"/>
    <s v="B40"/>
  </r>
  <r>
    <x v="122"/>
    <x v="6"/>
    <s v="4-5-0"/>
  </r>
  <r>
    <x v="122"/>
    <x v="7"/>
    <s v="69"/>
  </r>
  <r>
    <x v="122"/>
    <x v="8"/>
    <n v="1.9526999999999999"/>
  </r>
  <r>
    <x v="122"/>
    <x v="31"/>
    <n v="1"/>
  </r>
  <r>
    <x v="122"/>
    <x v="36"/>
    <m/>
  </r>
  <r>
    <x v="122"/>
    <x v="37"/>
    <m/>
  </r>
  <r>
    <x v="122"/>
    <x v="28"/>
    <m/>
  </r>
  <r>
    <x v="122"/>
    <x v="23"/>
    <n v="1"/>
  </r>
  <r>
    <x v="122"/>
    <x v="26"/>
    <m/>
  </r>
  <r>
    <x v="122"/>
    <x v="25"/>
    <m/>
  </r>
  <r>
    <x v="122"/>
    <x v="13"/>
    <m/>
  </r>
  <r>
    <x v="122"/>
    <x v="30"/>
    <m/>
  </r>
  <r>
    <x v="122"/>
    <x v="7"/>
    <n v="0"/>
  </r>
  <r>
    <x v="122"/>
    <x v="7"/>
    <n v="2"/>
  </r>
  <r>
    <x v="122"/>
    <x v="7"/>
    <m/>
  </r>
  <r>
    <x v="122"/>
    <x v="7"/>
    <m/>
  </r>
  <r>
    <x v="39"/>
    <x v="0"/>
    <s v="Worthing"/>
  </r>
  <r>
    <x v="39"/>
    <x v="1"/>
    <m/>
  </r>
  <r>
    <x v="39"/>
    <x v="15"/>
    <s v="m"/>
  </r>
  <r>
    <x v="39"/>
    <x v="3"/>
    <s v="A"/>
  </r>
  <r>
    <x v="39"/>
    <x v="4"/>
    <n v="3"/>
  </r>
  <r>
    <x v="39"/>
    <x v="5"/>
    <s v="A28"/>
  </r>
  <r>
    <x v="39"/>
    <x v="6"/>
    <s v="6-13-0"/>
  </r>
  <r>
    <x v="39"/>
    <x v="7"/>
    <s v="109"/>
  </r>
  <r>
    <x v="39"/>
    <x v="8"/>
    <n v="3.0846999999999998"/>
  </r>
  <r>
    <x v="39"/>
    <x v="31"/>
    <n v="1"/>
  </r>
  <r>
    <x v="39"/>
    <x v="36"/>
    <m/>
  </r>
  <r>
    <x v="39"/>
    <x v="37"/>
    <m/>
  </r>
  <r>
    <x v="39"/>
    <x v="28"/>
    <m/>
  </r>
  <r>
    <x v="39"/>
    <x v="23"/>
    <m/>
  </r>
  <r>
    <x v="39"/>
    <x v="26"/>
    <m/>
  </r>
  <r>
    <x v="39"/>
    <x v="25"/>
    <n v="2"/>
  </r>
  <r>
    <x v="39"/>
    <x v="13"/>
    <m/>
  </r>
  <r>
    <x v="39"/>
    <x v="30"/>
    <m/>
  </r>
  <r>
    <x v="39"/>
    <x v="7"/>
    <n v="7"/>
  </r>
  <r>
    <x v="39"/>
    <x v="7"/>
    <n v="10"/>
  </r>
  <r>
    <x v="39"/>
    <x v="7"/>
    <m/>
  </r>
  <r>
    <x v="39"/>
    <x v="7"/>
    <m/>
  </r>
  <r>
    <x v="41"/>
    <x v="0"/>
    <s v="Fareham"/>
  </r>
  <r>
    <x v="41"/>
    <x v="1"/>
    <m/>
  </r>
  <r>
    <x v="41"/>
    <x v="15"/>
    <s v="m"/>
  </r>
  <r>
    <x v="41"/>
    <x v="3"/>
    <s v="C"/>
  </r>
  <r>
    <x v="41"/>
    <x v="4"/>
    <n v="3"/>
  </r>
  <r>
    <x v="41"/>
    <x v="5"/>
    <s v="C68"/>
  </r>
  <r>
    <x v="41"/>
    <x v="6"/>
    <s v="4-0-0"/>
  </r>
  <r>
    <x v="41"/>
    <x v="7"/>
    <s v="64"/>
  </r>
  <r>
    <x v="41"/>
    <x v="8"/>
    <n v="1.8111999999999999"/>
  </r>
  <r>
    <x v="41"/>
    <x v="31"/>
    <n v="1"/>
  </r>
  <r>
    <x v="41"/>
    <x v="36"/>
    <m/>
  </r>
  <r>
    <x v="41"/>
    <x v="37"/>
    <m/>
  </r>
  <r>
    <x v="41"/>
    <x v="28"/>
    <m/>
  </r>
  <r>
    <x v="41"/>
    <x v="23"/>
    <m/>
  </r>
  <r>
    <x v="41"/>
    <x v="26"/>
    <n v="1"/>
  </r>
  <r>
    <x v="41"/>
    <x v="25"/>
    <m/>
  </r>
  <r>
    <x v="41"/>
    <x v="13"/>
    <m/>
  </r>
  <r>
    <x v="41"/>
    <x v="30"/>
    <m/>
  </r>
  <r>
    <x v="41"/>
    <x v="7"/>
    <n v="2"/>
  </r>
  <r>
    <x v="41"/>
    <x v="7"/>
    <n v="4"/>
  </r>
  <r>
    <x v="41"/>
    <x v="7"/>
    <m/>
  </r>
  <r>
    <x v="41"/>
    <x v="7"/>
    <m/>
  </r>
  <r>
    <x v="29"/>
    <x v="0"/>
    <s v="Southampton"/>
  </r>
  <r>
    <x v="29"/>
    <x v="1"/>
    <m/>
  </r>
  <r>
    <x v="29"/>
    <x v="15"/>
    <s v="m"/>
  </r>
  <r>
    <x v="29"/>
    <x v="3"/>
    <s v="B"/>
  </r>
  <r>
    <x v="29"/>
    <x v="4"/>
    <n v="3"/>
  </r>
  <r>
    <x v="29"/>
    <x v="5"/>
    <s v="B46"/>
  </r>
  <r>
    <x v="29"/>
    <x v="6"/>
    <s v="2-5-0"/>
  </r>
  <r>
    <x v="29"/>
    <x v="7"/>
    <s v="37"/>
  </r>
  <r>
    <x v="29"/>
    <x v="8"/>
    <n v="1.0470999999999999"/>
  </r>
  <r>
    <x v="29"/>
    <x v="31"/>
    <m/>
  </r>
  <r>
    <x v="29"/>
    <x v="36"/>
    <m/>
  </r>
  <r>
    <x v="29"/>
    <x v="37"/>
    <m/>
  </r>
  <r>
    <x v="29"/>
    <x v="28"/>
    <m/>
  </r>
  <r>
    <x v="29"/>
    <x v="23"/>
    <m/>
  </r>
  <r>
    <x v="29"/>
    <x v="26"/>
    <m/>
  </r>
  <r>
    <x v="29"/>
    <x v="25"/>
    <n v="1"/>
  </r>
  <r>
    <x v="29"/>
    <x v="13"/>
    <m/>
  </r>
  <r>
    <x v="29"/>
    <x v="30"/>
    <m/>
  </r>
  <r>
    <x v="29"/>
    <x v="7"/>
    <n v="7"/>
  </r>
  <r>
    <x v="29"/>
    <x v="7"/>
    <n v="8"/>
  </r>
  <r>
    <x v="29"/>
    <x v="7"/>
    <m/>
  </r>
  <r>
    <x v="29"/>
    <x v="7"/>
    <m/>
  </r>
  <r>
    <x v="16"/>
    <x v="0"/>
    <s v="IOW"/>
  </r>
  <r>
    <x v="16"/>
    <x v="1"/>
    <m/>
  </r>
  <r>
    <x v="16"/>
    <x v="15"/>
    <s v="m"/>
  </r>
  <r>
    <x v="16"/>
    <x v="3"/>
    <s v="A"/>
  </r>
  <r>
    <x v="16"/>
    <x v="4"/>
    <n v="4"/>
  </r>
  <r>
    <x v="16"/>
    <x v="5"/>
    <s v="A19"/>
  </r>
  <r>
    <x v="16"/>
    <x v="6"/>
    <s v="5-0-0"/>
  </r>
  <r>
    <x v="16"/>
    <x v="7"/>
    <s v="80"/>
  </r>
  <r>
    <x v="16"/>
    <x v="8"/>
    <n v="2.2639999999999998"/>
  </r>
  <r>
    <x v="16"/>
    <x v="31"/>
    <m/>
  </r>
  <r>
    <x v="16"/>
    <x v="36"/>
    <m/>
  </r>
  <r>
    <x v="16"/>
    <x v="37"/>
    <m/>
  </r>
  <r>
    <x v="16"/>
    <x v="28"/>
    <m/>
  </r>
  <r>
    <x v="16"/>
    <x v="23"/>
    <n v="1"/>
  </r>
  <r>
    <x v="16"/>
    <x v="26"/>
    <n v="1"/>
  </r>
  <r>
    <x v="16"/>
    <x v="25"/>
    <n v="2"/>
  </r>
  <r>
    <x v="16"/>
    <x v="13"/>
    <m/>
  </r>
  <r>
    <x v="16"/>
    <x v="30"/>
    <m/>
  </r>
  <r>
    <x v="16"/>
    <x v="7"/>
    <n v="2"/>
  </r>
  <r>
    <x v="16"/>
    <x v="7"/>
    <n v="6"/>
  </r>
  <r>
    <x v="16"/>
    <x v="7"/>
    <m/>
  </r>
  <r>
    <x v="16"/>
    <x v="7"/>
    <m/>
  </r>
  <r>
    <x v="69"/>
    <x v="0"/>
    <s v="Bournemouth"/>
  </r>
  <r>
    <x v="69"/>
    <x v="1"/>
    <m/>
  </r>
  <r>
    <x v="69"/>
    <x v="15"/>
    <s v="m"/>
  </r>
  <r>
    <x v="69"/>
    <x v="3"/>
    <s v="C"/>
  </r>
  <r>
    <x v="69"/>
    <x v="4"/>
    <n v="4"/>
  </r>
  <r>
    <x v="69"/>
    <x v="5"/>
    <s v="C73"/>
  </r>
  <r>
    <x v="69"/>
    <x v="6"/>
    <s v="2-7-0"/>
  </r>
  <r>
    <x v="69"/>
    <x v="7"/>
    <s v="39"/>
  </r>
  <r>
    <x v="69"/>
    <x v="8"/>
    <n v="1.1036999999999999"/>
  </r>
  <r>
    <x v="69"/>
    <x v="31"/>
    <n v="1"/>
  </r>
  <r>
    <x v="69"/>
    <x v="36"/>
    <m/>
  </r>
  <r>
    <x v="69"/>
    <x v="37"/>
    <m/>
  </r>
  <r>
    <x v="69"/>
    <x v="28"/>
    <m/>
  </r>
  <r>
    <x v="69"/>
    <x v="23"/>
    <m/>
  </r>
  <r>
    <x v="69"/>
    <x v="26"/>
    <m/>
  </r>
  <r>
    <x v="69"/>
    <x v="25"/>
    <m/>
  </r>
  <r>
    <x v="69"/>
    <x v="13"/>
    <m/>
  </r>
  <r>
    <x v="69"/>
    <x v="30"/>
    <m/>
  </r>
  <r>
    <x v="69"/>
    <x v="7"/>
    <n v="0"/>
  </r>
  <r>
    <x v="69"/>
    <x v="7"/>
    <n v="1"/>
  </r>
  <r>
    <x v="69"/>
    <x v="7"/>
    <m/>
  </r>
  <r>
    <x v="69"/>
    <x v="7"/>
    <m/>
  </r>
  <r>
    <x v="47"/>
    <x v="0"/>
    <s v="Portsmouth"/>
  </r>
  <r>
    <x v="47"/>
    <x v="1"/>
    <m/>
  </r>
  <r>
    <x v="47"/>
    <x v="15"/>
    <s v="m"/>
  </r>
  <r>
    <x v="47"/>
    <x v="3"/>
    <s v="B"/>
  </r>
  <r>
    <x v="47"/>
    <x v="4"/>
    <n v="4"/>
  </r>
  <r>
    <x v="47"/>
    <x v="5"/>
    <s v="B41"/>
  </r>
  <r>
    <x v="47"/>
    <x v="6"/>
    <s v="2-0-0"/>
  </r>
  <r>
    <x v="47"/>
    <x v="7"/>
    <s v="32"/>
  </r>
  <r>
    <x v="47"/>
    <x v="8"/>
    <n v="0.90559999999999996"/>
  </r>
  <r>
    <x v="47"/>
    <x v="31"/>
    <m/>
  </r>
  <r>
    <x v="47"/>
    <x v="36"/>
    <m/>
  </r>
  <r>
    <x v="47"/>
    <x v="37"/>
    <m/>
  </r>
  <r>
    <x v="47"/>
    <x v="28"/>
    <m/>
  </r>
  <r>
    <x v="47"/>
    <x v="23"/>
    <m/>
  </r>
  <r>
    <x v="47"/>
    <x v="26"/>
    <m/>
  </r>
  <r>
    <x v="47"/>
    <x v="25"/>
    <n v="1"/>
  </r>
  <r>
    <x v="47"/>
    <x v="13"/>
    <m/>
  </r>
  <r>
    <x v="47"/>
    <x v="30"/>
    <m/>
  </r>
  <r>
    <x v="47"/>
    <x v="7"/>
    <n v="2"/>
  </r>
  <r>
    <x v="47"/>
    <x v="7"/>
    <n v="3"/>
  </r>
  <r>
    <x v="47"/>
    <x v="7"/>
    <m/>
  </r>
  <r>
    <x v="47"/>
    <x v="7"/>
    <m/>
  </r>
  <r>
    <x v="68"/>
    <x v="0"/>
    <s v="Portsmouth"/>
  </r>
  <r>
    <x v="68"/>
    <x v="1"/>
    <m/>
  </r>
  <r>
    <x v="68"/>
    <x v="15"/>
    <s v="m"/>
  </r>
  <r>
    <x v="68"/>
    <x v="3"/>
    <s v="A"/>
  </r>
  <r>
    <x v="68"/>
    <x v="4"/>
    <n v="5"/>
  </r>
  <r>
    <x v="68"/>
    <x v="5"/>
    <s v="A04"/>
  </r>
  <r>
    <x v="68"/>
    <x v="6"/>
    <s v="4-8-8"/>
  </r>
  <r>
    <x v="68"/>
    <x v="7"/>
    <s v="72.5"/>
  </r>
  <r>
    <x v="68"/>
    <x v="8"/>
    <n v="2.0517499999999997"/>
  </r>
  <r>
    <x v="68"/>
    <x v="31"/>
    <n v="1"/>
  </r>
  <r>
    <x v="68"/>
    <x v="36"/>
    <m/>
  </r>
  <r>
    <x v="68"/>
    <x v="37"/>
    <m/>
  </r>
  <r>
    <x v="68"/>
    <x v="28"/>
    <n v="2"/>
  </r>
  <r>
    <x v="68"/>
    <x v="23"/>
    <m/>
  </r>
  <r>
    <x v="68"/>
    <x v="26"/>
    <m/>
  </r>
  <r>
    <x v="68"/>
    <x v="25"/>
    <m/>
  </r>
  <r>
    <x v="68"/>
    <x v="13"/>
    <m/>
  </r>
  <r>
    <x v="68"/>
    <x v="30"/>
    <m/>
  </r>
  <r>
    <x v="68"/>
    <x v="7"/>
    <n v="1"/>
  </r>
  <r>
    <x v="68"/>
    <x v="7"/>
    <n v="4"/>
  </r>
  <r>
    <x v="68"/>
    <x v="7"/>
    <m/>
  </r>
  <r>
    <x v="68"/>
    <x v="7"/>
    <m/>
  </r>
  <r>
    <x v="10"/>
    <x v="0"/>
    <s v="Southampton"/>
  </r>
  <r>
    <x v="10"/>
    <x v="1"/>
    <m/>
  </r>
  <r>
    <x v="10"/>
    <x v="15"/>
    <s v="m"/>
  </r>
  <r>
    <x v="10"/>
    <x v="3"/>
    <s v="C"/>
  </r>
  <r>
    <x v="10"/>
    <x v="4"/>
    <n v="5"/>
  </r>
  <r>
    <x v="10"/>
    <x v="5"/>
    <s v="C67"/>
  </r>
  <r>
    <x v="10"/>
    <x v="6"/>
    <s v="2-5-4"/>
  </r>
  <r>
    <x v="10"/>
    <x v="7"/>
    <s v="37.25"/>
  </r>
  <r>
    <x v="10"/>
    <x v="8"/>
    <n v="1.0541749999999999"/>
  </r>
  <r>
    <x v="10"/>
    <x v="31"/>
    <m/>
  </r>
  <r>
    <x v="10"/>
    <x v="36"/>
    <m/>
  </r>
  <r>
    <x v="10"/>
    <x v="37"/>
    <m/>
  </r>
  <r>
    <x v="10"/>
    <x v="28"/>
    <m/>
  </r>
  <r>
    <x v="10"/>
    <x v="23"/>
    <m/>
  </r>
  <r>
    <x v="10"/>
    <x v="26"/>
    <n v="2"/>
  </r>
  <r>
    <x v="10"/>
    <x v="25"/>
    <m/>
  </r>
  <r>
    <x v="10"/>
    <x v="13"/>
    <n v="3"/>
  </r>
  <r>
    <x v="10"/>
    <x v="30"/>
    <m/>
  </r>
  <r>
    <x v="10"/>
    <x v="7"/>
    <n v="3"/>
  </r>
  <r>
    <x v="10"/>
    <x v="7"/>
    <n v="8"/>
  </r>
  <r>
    <x v="10"/>
    <x v="7"/>
    <m/>
  </r>
  <r>
    <x v="10"/>
    <x v="7"/>
    <m/>
  </r>
  <r>
    <x v="7"/>
    <x v="0"/>
    <s v="Southampton"/>
  </r>
  <r>
    <x v="7"/>
    <x v="1"/>
    <m/>
  </r>
  <r>
    <x v="7"/>
    <x v="15"/>
    <s v="m"/>
  </r>
  <r>
    <x v="7"/>
    <x v="3"/>
    <s v="B"/>
  </r>
  <r>
    <x v="7"/>
    <x v="4"/>
    <n v="5"/>
  </r>
  <r>
    <x v="7"/>
    <x v="5"/>
    <s v="B37"/>
  </r>
  <r>
    <x v="7"/>
    <x v="6"/>
    <s v="1-14-0"/>
  </r>
  <r>
    <x v="7"/>
    <x v="7"/>
    <s v="30"/>
  </r>
  <r>
    <x v="7"/>
    <x v="8"/>
    <n v="0.84899999999999998"/>
  </r>
  <r>
    <x v="7"/>
    <x v="31"/>
    <m/>
  </r>
  <r>
    <x v="7"/>
    <x v="36"/>
    <m/>
  </r>
  <r>
    <x v="7"/>
    <x v="37"/>
    <m/>
  </r>
  <r>
    <x v="7"/>
    <x v="28"/>
    <m/>
  </r>
  <r>
    <x v="7"/>
    <x v="23"/>
    <m/>
  </r>
  <r>
    <x v="7"/>
    <x v="26"/>
    <m/>
  </r>
  <r>
    <x v="7"/>
    <x v="25"/>
    <n v="1"/>
  </r>
  <r>
    <x v="7"/>
    <x v="13"/>
    <m/>
  </r>
  <r>
    <x v="7"/>
    <x v="30"/>
    <m/>
  </r>
  <r>
    <x v="7"/>
    <x v="7"/>
    <n v="1"/>
  </r>
  <r>
    <x v="7"/>
    <x v="7"/>
    <n v="2"/>
  </r>
  <r>
    <x v="7"/>
    <x v="7"/>
    <m/>
  </r>
  <r>
    <x v="7"/>
    <x v="7"/>
    <m/>
  </r>
  <r>
    <x v="0"/>
    <x v="0"/>
    <s v="Bristol"/>
  </r>
  <r>
    <x v="0"/>
    <x v="1"/>
    <m/>
  </r>
  <r>
    <x v="0"/>
    <x v="15"/>
    <s v="m"/>
  </r>
  <r>
    <x v="0"/>
    <x v="3"/>
    <s v="A"/>
  </r>
  <r>
    <x v="0"/>
    <x v="4"/>
    <n v="6"/>
  </r>
  <r>
    <x v="0"/>
    <x v="5"/>
    <s v="A29"/>
  </r>
  <r>
    <x v="0"/>
    <x v="6"/>
    <s v="4-3-0"/>
  </r>
  <r>
    <x v="0"/>
    <x v="7"/>
    <s v="67"/>
  </r>
  <r>
    <x v="0"/>
    <x v="8"/>
    <n v="1.8960999999999999"/>
  </r>
  <r>
    <x v="0"/>
    <x v="31"/>
    <m/>
  </r>
  <r>
    <x v="0"/>
    <x v="36"/>
    <m/>
  </r>
  <r>
    <x v="0"/>
    <x v="37"/>
    <m/>
  </r>
  <r>
    <x v="0"/>
    <x v="28"/>
    <m/>
  </r>
  <r>
    <x v="0"/>
    <x v="23"/>
    <n v="1"/>
  </r>
  <r>
    <x v="0"/>
    <x v="26"/>
    <m/>
  </r>
  <r>
    <x v="0"/>
    <x v="25"/>
    <n v="2"/>
  </r>
  <r>
    <x v="0"/>
    <x v="13"/>
    <m/>
  </r>
  <r>
    <x v="0"/>
    <x v="30"/>
    <m/>
  </r>
  <r>
    <x v="0"/>
    <x v="7"/>
    <n v="2"/>
  </r>
  <r>
    <x v="0"/>
    <x v="7"/>
    <n v="5"/>
  </r>
  <r>
    <x v="0"/>
    <x v="7"/>
    <m/>
  </r>
  <r>
    <x v="0"/>
    <x v="7"/>
    <m/>
  </r>
  <r>
    <x v="18"/>
    <x v="0"/>
    <s v="Southampton"/>
  </r>
  <r>
    <x v="18"/>
    <x v="1"/>
    <s v="Hampshire"/>
  </r>
  <r>
    <x v="18"/>
    <x v="15"/>
    <s v="m"/>
  </r>
  <r>
    <x v="18"/>
    <x v="3"/>
    <s v="C"/>
  </r>
  <r>
    <x v="18"/>
    <x v="4"/>
    <n v="6"/>
  </r>
  <r>
    <x v="18"/>
    <x v="5"/>
    <s v="C77"/>
  </r>
  <r>
    <x v="18"/>
    <x v="6"/>
    <s v="1-13-8"/>
  </r>
  <r>
    <x v="18"/>
    <x v="7"/>
    <s v="29.5"/>
  </r>
  <r>
    <x v="18"/>
    <x v="8"/>
    <n v="0.83484999999999998"/>
  </r>
  <r>
    <x v="18"/>
    <x v="31"/>
    <m/>
  </r>
  <r>
    <x v="18"/>
    <x v="36"/>
    <m/>
  </r>
  <r>
    <x v="18"/>
    <x v="37"/>
    <m/>
  </r>
  <r>
    <x v="18"/>
    <x v="28"/>
    <m/>
  </r>
  <r>
    <x v="18"/>
    <x v="23"/>
    <n v="2"/>
  </r>
  <r>
    <x v="18"/>
    <x v="26"/>
    <m/>
  </r>
  <r>
    <x v="18"/>
    <x v="25"/>
    <m/>
  </r>
  <r>
    <x v="18"/>
    <x v="13"/>
    <n v="1"/>
  </r>
  <r>
    <x v="18"/>
    <x v="30"/>
    <m/>
  </r>
  <r>
    <x v="18"/>
    <x v="7"/>
    <n v="5"/>
  </r>
  <r>
    <x v="18"/>
    <x v="7"/>
    <n v="8"/>
  </r>
  <r>
    <x v="18"/>
    <x v="7"/>
    <m/>
  </r>
  <r>
    <x v="18"/>
    <x v="7"/>
    <n v="1"/>
  </r>
  <r>
    <x v="124"/>
    <x v="0"/>
    <m/>
  </r>
  <r>
    <x v="124"/>
    <x v="1"/>
    <m/>
  </r>
  <r>
    <x v="124"/>
    <x v="15"/>
    <s v="m"/>
  </r>
  <r>
    <x v="124"/>
    <x v="3"/>
    <s v="B"/>
  </r>
  <r>
    <x v="124"/>
    <x v="4"/>
    <n v="6"/>
  </r>
  <r>
    <x v="124"/>
    <x v="5"/>
    <s v="B35"/>
  </r>
  <r>
    <x v="124"/>
    <x v="6"/>
    <s v="1-12-0"/>
  </r>
  <r>
    <x v="124"/>
    <x v="7"/>
    <s v="28"/>
  </r>
  <r>
    <x v="124"/>
    <x v="8"/>
    <n v="0.79239999999999999"/>
  </r>
  <r>
    <x v="124"/>
    <x v="31"/>
    <m/>
  </r>
  <r>
    <x v="124"/>
    <x v="36"/>
    <m/>
  </r>
  <r>
    <x v="124"/>
    <x v="37"/>
    <m/>
  </r>
  <r>
    <x v="124"/>
    <x v="28"/>
    <m/>
  </r>
  <r>
    <x v="124"/>
    <x v="23"/>
    <m/>
  </r>
  <r>
    <x v="124"/>
    <x v="26"/>
    <m/>
  </r>
  <r>
    <x v="124"/>
    <x v="25"/>
    <n v="1"/>
  </r>
  <r>
    <x v="124"/>
    <x v="13"/>
    <m/>
  </r>
  <r>
    <x v="124"/>
    <x v="30"/>
    <m/>
  </r>
  <r>
    <x v="124"/>
    <x v="7"/>
    <n v="4"/>
  </r>
  <r>
    <x v="124"/>
    <x v="7"/>
    <n v="5"/>
  </r>
  <r>
    <x v="124"/>
    <x v="7"/>
    <m/>
  </r>
  <r>
    <x v="124"/>
    <x v="7"/>
    <m/>
  </r>
  <r>
    <x v="35"/>
    <x v="0"/>
    <s v="Worthing"/>
  </r>
  <r>
    <x v="35"/>
    <x v="1"/>
    <m/>
  </r>
  <r>
    <x v="35"/>
    <x v="15"/>
    <s v="m"/>
  </r>
  <r>
    <x v="35"/>
    <x v="3"/>
    <s v="A"/>
  </r>
  <r>
    <x v="35"/>
    <x v="4"/>
    <n v="7"/>
  </r>
  <r>
    <x v="35"/>
    <x v="5"/>
    <s v="A14"/>
  </r>
  <r>
    <x v="35"/>
    <x v="6"/>
    <s v="2-11-0"/>
  </r>
  <r>
    <x v="35"/>
    <x v="7"/>
    <s v="43"/>
  </r>
  <r>
    <x v="35"/>
    <x v="8"/>
    <n v="1.2168999999999999"/>
  </r>
  <r>
    <x v="35"/>
    <x v="31"/>
    <m/>
  </r>
  <r>
    <x v="35"/>
    <x v="36"/>
    <m/>
  </r>
  <r>
    <x v="35"/>
    <x v="37"/>
    <m/>
  </r>
  <r>
    <x v="35"/>
    <x v="28"/>
    <m/>
  </r>
  <r>
    <x v="35"/>
    <x v="23"/>
    <n v="1"/>
  </r>
  <r>
    <x v="35"/>
    <x v="26"/>
    <m/>
  </r>
  <r>
    <x v="35"/>
    <x v="25"/>
    <n v="1"/>
  </r>
  <r>
    <x v="35"/>
    <x v="13"/>
    <m/>
  </r>
  <r>
    <x v="35"/>
    <x v="30"/>
    <m/>
  </r>
  <r>
    <x v="35"/>
    <x v="7"/>
    <n v="4"/>
  </r>
  <r>
    <x v="35"/>
    <x v="7"/>
    <n v="6"/>
  </r>
  <r>
    <x v="35"/>
    <x v="7"/>
    <m/>
  </r>
  <r>
    <x v="35"/>
    <x v="7"/>
    <m/>
  </r>
  <r>
    <x v="86"/>
    <x v="0"/>
    <s v="Bournemouth"/>
  </r>
  <r>
    <x v="86"/>
    <x v="1"/>
    <m/>
  </r>
  <r>
    <x v="86"/>
    <x v="15"/>
    <s v="m"/>
  </r>
  <r>
    <x v="86"/>
    <x v="3"/>
    <s v="C"/>
  </r>
  <r>
    <x v="86"/>
    <x v="4"/>
    <n v="7"/>
  </r>
  <r>
    <x v="86"/>
    <x v="5"/>
    <s v="C78"/>
  </r>
  <r>
    <x v="86"/>
    <x v="6"/>
    <s v="1-13-0"/>
  </r>
  <r>
    <x v="86"/>
    <x v="7"/>
    <s v="29"/>
  </r>
  <r>
    <x v="86"/>
    <x v="8"/>
    <n v="0.82069999999999999"/>
  </r>
  <r>
    <x v="86"/>
    <x v="31"/>
    <m/>
  </r>
  <r>
    <x v="86"/>
    <x v="36"/>
    <m/>
  </r>
  <r>
    <x v="86"/>
    <x v="37"/>
    <m/>
  </r>
  <r>
    <x v="86"/>
    <x v="28"/>
    <m/>
  </r>
  <r>
    <x v="86"/>
    <x v="23"/>
    <m/>
  </r>
  <r>
    <x v="86"/>
    <x v="26"/>
    <m/>
  </r>
  <r>
    <x v="86"/>
    <x v="25"/>
    <n v="1"/>
  </r>
  <r>
    <x v="86"/>
    <x v="13"/>
    <m/>
  </r>
  <r>
    <x v="86"/>
    <x v="30"/>
    <m/>
  </r>
  <r>
    <x v="86"/>
    <x v="7"/>
    <n v="3"/>
  </r>
  <r>
    <x v="86"/>
    <x v="7"/>
    <n v="4"/>
  </r>
  <r>
    <x v="86"/>
    <x v="7"/>
    <m/>
  </r>
  <r>
    <x v="86"/>
    <x v="7"/>
    <m/>
  </r>
  <r>
    <x v="32"/>
    <x v="0"/>
    <s v="Bristol"/>
  </r>
  <r>
    <x v="32"/>
    <x v="1"/>
    <m/>
  </r>
  <r>
    <x v="32"/>
    <x v="15"/>
    <s v="m"/>
  </r>
  <r>
    <x v="32"/>
    <x v="3"/>
    <s v="B"/>
  </r>
  <r>
    <x v="32"/>
    <x v="4"/>
    <n v="7"/>
  </r>
  <r>
    <x v="32"/>
    <x v="5"/>
    <s v="B52"/>
  </r>
  <r>
    <x v="32"/>
    <x v="6"/>
    <s v="1-3-0"/>
  </r>
  <r>
    <x v="32"/>
    <x v="7"/>
    <s v="19"/>
  </r>
  <r>
    <x v="32"/>
    <x v="8"/>
    <n v="0.53769999999999996"/>
  </r>
  <r>
    <x v="32"/>
    <x v="31"/>
    <m/>
  </r>
  <r>
    <x v="32"/>
    <x v="36"/>
    <m/>
  </r>
  <r>
    <x v="32"/>
    <x v="37"/>
    <m/>
  </r>
  <r>
    <x v="32"/>
    <x v="28"/>
    <m/>
  </r>
  <r>
    <x v="32"/>
    <x v="23"/>
    <m/>
  </r>
  <r>
    <x v="32"/>
    <x v="26"/>
    <n v="1"/>
  </r>
  <r>
    <x v="32"/>
    <x v="25"/>
    <m/>
  </r>
  <r>
    <x v="32"/>
    <x v="13"/>
    <n v="1"/>
  </r>
  <r>
    <x v="32"/>
    <x v="30"/>
    <m/>
  </r>
  <r>
    <x v="32"/>
    <x v="7"/>
    <n v="7"/>
  </r>
  <r>
    <x v="32"/>
    <x v="7"/>
    <n v="9"/>
  </r>
  <r>
    <x v="32"/>
    <x v="7"/>
    <m/>
  </r>
  <r>
    <x v="32"/>
    <x v="7"/>
    <m/>
  </r>
  <r>
    <x v="149"/>
    <x v="0"/>
    <s v="Bournemouth"/>
  </r>
  <r>
    <x v="149"/>
    <x v="1"/>
    <m/>
  </r>
  <r>
    <x v="149"/>
    <x v="15"/>
    <s v="nm"/>
  </r>
  <r>
    <x v="149"/>
    <x v="3"/>
    <s v="A"/>
  </r>
  <r>
    <x v="149"/>
    <x v="4"/>
    <n v="8"/>
  </r>
  <r>
    <x v="149"/>
    <x v="5"/>
    <s v="A17"/>
  </r>
  <r>
    <x v="149"/>
    <x v="6"/>
    <s v="2-0-0"/>
  </r>
  <r>
    <x v="149"/>
    <x v="7"/>
    <s v="32"/>
  </r>
  <r>
    <x v="149"/>
    <x v="8"/>
    <n v="0.90559999999999996"/>
  </r>
  <r>
    <x v="149"/>
    <x v="31"/>
    <m/>
  </r>
  <r>
    <x v="149"/>
    <x v="36"/>
    <m/>
  </r>
  <r>
    <x v="149"/>
    <x v="37"/>
    <n v="1"/>
  </r>
  <r>
    <x v="149"/>
    <x v="28"/>
    <m/>
  </r>
  <r>
    <x v="149"/>
    <x v="23"/>
    <m/>
  </r>
  <r>
    <x v="149"/>
    <x v="26"/>
    <m/>
  </r>
  <r>
    <x v="149"/>
    <x v="25"/>
    <m/>
  </r>
  <r>
    <x v="149"/>
    <x v="13"/>
    <m/>
  </r>
  <r>
    <x v="149"/>
    <x v="30"/>
    <n v="1"/>
  </r>
  <r>
    <x v="149"/>
    <x v="7"/>
    <n v="7"/>
  </r>
  <r>
    <x v="149"/>
    <x v="7"/>
    <n v="9"/>
  </r>
  <r>
    <x v="149"/>
    <x v="7"/>
    <m/>
  </r>
  <r>
    <x v="149"/>
    <x v="7"/>
    <m/>
  </r>
  <r>
    <x v="40"/>
    <x v="0"/>
    <s v="Bournemouth"/>
  </r>
  <r>
    <x v="40"/>
    <x v="1"/>
    <m/>
  </r>
  <r>
    <x v="40"/>
    <x v="15"/>
    <s v="m"/>
  </r>
  <r>
    <x v="40"/>
    <x v="3"/>
    <s v="C"/>
  </r>
  <r>
    <x v="40"/>
    <x v="4"/>
    <n v="8"/>
  </r>
  <r>
    <x v="40"/>
    <x v="5"/>
    <s v="C58"/>
  </r>
  <r>
    <x v="40"/>
    <x v="6"/>
    <s v="1-7-8"/>
  </r>
  <r>
    <x v="40"/>
    <x v="7"/>
    <s v="23.5"/>
  </r>
  <r>
    <x v="40"/>
    <x v="8"/>
    <n v="0.66504999999999992"/>
  </r>
  <r>
    <x v="40"/>
    <x v="31"/>
    <m/>
  </r>
  <r>
    <x v="40"/>
    <x v="36"/>
    <m/>
  </r>
  <r>
    <x v="40"/>
    <x v="37"/>
    <m/>
  </r>
  <r>
    <x v="40"/>
    <x v="28"/>
    <m/>
  </r>
  <r>
    <x v="40"/>
    <x v="23"/>
    <m/>
  </r>
  <r>
    <x v="40"/>
    <x v="26"/>
    <n v="2"/>
  </r>
  <r>
    <x v="40"/>
    <x v="25"/>
    <m/>
  </r>
  <r>
    <x v="40"/>
    <x v="13"/>
    <n v="1"/>
  </r>
  <r>
    <x v="40"/>
    <x v="30"/>
    <m/>
  </r>
  <r>
    <x v="40"/>
    <x v="7"/>
    <n v="2"/>
  </r>
  <r>
    <x v="40"/>
    <x v="7"/>
    <n v="5"/>
  </r>
  <r>
    <x v="40"/>
    <x v="7"/>
    <m/>
  </r>
  <r>
    <x v="40"/>
    <x v="7"/>
    <m/>
  </r>
  <r>
    <x v="72"/>
    <x v="0"/>
    <s v="Bournemouth"/>
  </r>
  <r>
    <x v="72"/>
    <x v="1"/>
    <m/>
  </r>
  <r>
    <x v="72"/>
    <x v="15"/>
    <s v="m"/>
  </r>
  <r>
    <x v="72"/>
    <x v="3"/>
    <s v="B"/>
  </r>
  <r>
    <x v="72"/>
    <x v="4"/>
    <n v="8"/>
  </r>
  <r>
    <x v="72"/>
    <x v="5"/>
    <s v="B34"/>
  </r>
  <r>
    <x v="72"/>
    <x v="6"/>
    <s v="1-0-0"/>
  </r>
  <r>
    <x v="72"/>
    <x v="7"/>
    <s v="16"/>
  </r>
  <r>
    <x v="72"/>
    <x v="8"/>
    <n v="0.45279999999999998"/>
  </r>
  <r>
    <x v="72"/>
    <x v="31"/>
    <m/>
  </r>
  <r>
    <x v="72"/>
    <x v="36"/>
    <m/>
  </r>
  <r>
    <x v="72"/>
    <x v="37"/>
    <m/>
  </r>
  <r>
    <x v="72"/>
    <x v="28"/>
    <m/>
  </r>
  <r>
    <x v="72"/>
    <x v="23"/>
    <m/>
  </r>
  <r>
    <x v="72"/>
    <x v="26"/>
    <n v="1"/>
  </r>
  <r>
    <x v="72"/>
    <x v="25"/>
    <m/>
  </r>
  <r>
    <x v="72"/>
    <x v="13"/>
    <m/>
  </r>
  <r>
    <x v="72"/>
    <x v="30"/>
    <m/>
  </r>
  <r>
    <x v="72"/>
    <x v="7"/>
    <n v="6"/>
  </r>
  <r>
    <x v="72"/>
    <x v="7"/>
    <n v="7"/>
  </r>
  <r>
    <x v="72"/>
    <x v="7"/>
    <m/>
  </r>
  <r>
    <x v="72"/>
    <x v="7"/>
    <m/>
  </r>
  <r>
    <x v="106"/>
    <x v="0"/>
    <m/>
  </r>
  <r>
    <x v="106"/>
    <x v="1"/>
    <m/>
  </r>
  <r>
    <x v="106"/>
    <x v="15"/>
    <s v="m"/>
  </r>
  <r>
    <x v="106"/>
    <x v="3"/>
    <s v="C"/>
  </r>
  <r>
    <x v="106"/>
    <x v="4"/>
    <n v="9"/>
  </r>
  <r>
    <x v="106"/>
    <x v="5"/>
    <s v="C72"/>
  </r>
  <r>
    <x v="106"/>
    <x v="6"/>
    <s v="1-4-0"/>
  </r>
  <r>
    <x v="106"/>
    <x v="7"/>
    <s v="20"/>
  </r>
  <r>
    <x v="106"/>
    <x v="8"/>
    <n v="0.56599999999999995"/>
  </r>
  <r>
    <x v="106"/>
    <x v="31"/>
    <m/>
  </r>
  <r>
    <x v="106"/>
    <x v="36"/>
    <m/>
  </r>
  <r>
    <x v="106"/>
    <x v="37"/>
    <m/>
  </r>
  <r>
    <x v="106"/>
    <x v="28"/>
    <m/>
  </r>
  <r>
    <x v="106"/>
    <x v="23"/>
    <m/>
  </r>
  <r>
    <x v="106"/>
    <x v="26"/>
    <m/>
  </r>
  <r>
    <x v="106"/>
    <x v="25"/>
    <m/>
  </r>
  <r>
    <x v="106"/>
    <x v="13"/>
    <m/>
  </r>
  <r>
    <x v="106"/>
    <x v="30"/>
    <n v="1"/>
  </r>
  <r>
    <x v="106"/>
    <x v="7"/>
    <n v="6"/>
  </r>
  <r>
    <x v="106"/>
    <x v="7"/>
    <n v="7"/>
  </r>
  <r>
    <x v="106"/>
    <x v="7"/>
    <m/>
  </r>
  <r>
    <x v="106"/>
    <x v="7"/>
    <m/>
  </r>
  <r>
    <x v="42"/>
    <x v="0"/>
    <s v="Bournemouth"/>
  </r>
  <r>
    <x v="42"/>
    <x v="1"/>
    <m/>
  </r>
  <r>
    <x v="42"/>
    <x v="15"/>
    <s v="m"/>
  </r>
  <r>
    <x v="42"/>
    <x v="3"/>
    <s v="A"/>
  </r>
  <r>
    <x v="42"/>
    <x v="4"/>
    <n v="9"/>
  </r>
  <r>
    <x v="42"/>
    <x v="5"/>
    <s v="A03"/>
  </r>
  <r>
    <x v="42"/>
    <x v="6"/>
    <s v="1-1-12"/>
  </r>
  <r>
    <x v="42"/>
    <x v="7"/>
    <s v="17.75"/>
  </r>
  <r>
    <x v="42"/>
    <x v="8"/>
    <n v="0.50232500000000002"/>
  </r>
  <r>
    <x v="42"/>
    <x v="31"/>
    <m/>
  </r>
  <r>
    <x v="42"/>
    <x v="36"/>
    <m/>
  </r>
  <r>
    <x v="42"/>
    <x v="37"/>
    <m/>
  </r>
  <r>
    <x v="42"/>
    <x v="28"/>
    <n v="1"/>
  </r>
  <r>
    <x v="42"/>
    <x v="23"/>
    <m/>
  </r>
  <r>
    <x v="42"/>
    <x v="26"/>
    <m/>
  </r>
  <r>
    <x v="42"/>
    <x v="25"/>
    <m/>
  </r>
  <r>
    <x v="42"/>
    <x v="13"/>
    <n v="4"/>
  </r>
  <r>
    <x v="42"/>
    <x v="30"/>
    <m/>
  </r>
  <r>
    <x v="42"/>
    <x v="7"/>
    <n v="0"/>
  </r>
  <r>
    <x v="42"/>
    <x v="7"/>
    <n v="5"/>
  </r>
  <r>
    <x v="42"/>
    <x v="7"/>
    <m/>
  </r>
  <r>
    <x v="42"/>
    <x v="7"/>
    <m/>
  </r>
  <r>
    <x v="62"/>
    <x v="0"/>
    <s v="Weston Super Mare"/>
  </r>
  <r>
    <x v="62"/>
    <x v="1"/>
    <m/>
  </r>
  <r>
    <x v="62"/>
    <x v="15"/>
    <s v="m"/>
  </r>
  <r>
    <x v="62"/>
    <x v="3"/>
    <s v="B"/>
  </r>
  <r>
    <x v="62"/>
    <x v="4"/>
    <n v="9"/>
  </r>
  <r>
    <x v="62"/>
    <x v="5"/>
    <s v="B39"/>
  </r>
  <r>
    <x v="62"/>
    <x v="6"/>
    <s v="0-11-0"/>
  </r>
  <r>
    <x v="62"/>
    <x v="7"/>
    <s v="11"/>
  </r>
  <r>
    <x v="62"/>
    <x v="8"/>
    <n v="0.31129999999999997"/>
  </r>
  <r>
    <x v="62"/>
    <x v="31"/>
    <m/>
  </r>
  <r>
    <x v="62"/>
    <x v="36"/>
    <m/>
  </r>
  <r>
    <x v="62"/>
    <x v="37"/>
    <m/>
  </r>
  <r>
    <x v="62"/>
    <x v="28"/>
    <m/>
  </r>
  <r>
    <x v="62"/>
    <x v="23"/>
    <m/>
  </r>
  <r>
    <x v="62"/>
    <x v="26"/>
    <m/>
  </r>
  <r>
    <x v="62"/>
    <x v="25"/>
    <m/>
  </r>
  <r>
    <x v="62"/>
    <x v="13"/>
    <m/>
  </r>
  <r>
    <x v="62"/>
    <x v="30"/>
    <n v="1"/>
  </r>
  <r>
    <x v="62"/>
    <x v="7"/>
    <n v="5"/>
  </r>
  <r>
    <x v="62"/>
    <x v="7"/>
    <n v="6"/>
  </r>
  <r>
    <x v="62"/>
    <x v="7"/>
    <m/>
  </r>
  <r>
    <x v="62"/>
    <x v="7"/>
    <m/>
  </r>
  <r>
    <x v="48"/>
    <x v="0"/>
    <s v="Weston Super Mare"/>
  </r>
  <r>
    <x v="48"/>
    <x v="1"/>
    <m/>
  </r>
  <r>
    <x v="48"/>
    <x v="15"/>
    <s v="m"/>
  </r>
  <r>
    <x v="48"/>
    <x v="3"/>
    <s v="B"/>
  </r>
  <r>
    <x v="48"/>
    <x v="4"/>
    <n v="9"/>
  </r>
  <r>
    <x v="48"/>
    <x v="5"/>
    <s v="B42"/>
  </r>
  <r>
    <x v="48"/>
    <x v="6"/>
    <s v="0-11-0"/>
  </r>
  <r>
    <x v="48"/>
    <x v="7"/>
    <s v="11"/>
  </r>
  <r>
    <x v="48"/>
    <x v="8"/>
    <n v="0.31129999999999997"/>
  </r>
  <r>
    <x v="48"/>
    <x v="31"/>
    <m/>
  </r>
  <r>
    <x v="48"/>
    <x v="36"/>
    <m/>
  </r>
  <r>
    <x v="48"/>
    <x v="37"/>
    <m/>
  </r>
  <r>
    <x v="48"/>
    <x v="28"/>
    <m/>
  </r>
  <r>
    <x v="48"/>
    <x v="23"/>
    <n v="1"/>
  </r>
  <r>
    <x v="48"/>
    <x v="26"/>
    <m/>
  </r>
  <r>
    <x v="48"/>
    <x v="25"/>
    <m/>
  </r>
  <r>
    <x v="48"/>
    <x v="13"/>
    <m/>
  </r>
  <r>
    <x v="48"/>
    <x v="30"/>
    <m/>
  </r>
  <r>
    <x v="48"/>
    <x v="7"/>
    <n v="4"/>
  </r>
  <r>
    <x v="48"/>
    <x v="7"/>
    <n v="5"/>
  </r>
  <r>
    <x v="48"/>
    <x v="7"/>
    <m/>
  </r>
  <r>
    <x v="48"/>
    <x v="7"/>
    <m/>
  </r>
  <r>
    <x v="70"/>
    <x v="0"/>
    <s v="Havant"/>
  </r>
  <r>
    <x v="70"/>
    <x v="1"/>
    <m/>
  </r>
  <r>
    <x v="70"/>
    <x v="15"/>
    <s v="m"/>
  </r>
  <r>
    <x v="70"/>
    <x v="3"/>
    <s v="A"/>
  </r>
  <r>
    <x v="70"/>
    <x v="4"/>
    <n v="10"/>
  </r>
  <r>
    <x v="70"/>
    <x v="5"/>
    <s v="A25"/>
  </r>
  <r>
    <x v="70"/>
    <x v="6"/>
    <s v="1-0-0"/>
  </r>
  <r>
    <x v="70"/>
    <x v="7"/>
    <s v="16"/>
  </r>
  <r>
    <x v="70"/>
    <x v="8"/>
    <n v="0.45279999999999998"/>
  </r>
  <r>
    <x v="70"/>
    <x v="31"/>
    <m/>
  </r>
  <r>
    <x v="70"/>
    <x v="36"/>
    <m/>
  </r>
  <r>
    <x v="70"/>
    <x v="37"/>
    <m/>
  </r>
  <r>
    <x v="70"/>
    <x v="28"/>
    <m/>
  </r>
  <r>
    <x v="70"/>
    <x v="23"/>
    <n v="1"/>
  </r>
  <r>
    <x v="70"/>
    <x v="26"/>
    <m/>
  </r>
  <r>
    <x v="70"/>
    <x v="25"/>
    <m/>
  </r>
  <r>
    <x v="70"/>
    <x v="13"/>
    <m/>
  </r>
  <r>
    <x v="70"/>
    <x v="30"/>
    <n v="1"/>
  </r>
  <r>
    <x v="70"/>
    <x v="7"/>
    <n v="0"/>
  </r>
  <r>
    <x v="70"/>
    <x v="7"/>
    <n v="2"/>
  </r>
  <r>
    <x v="70"/>
    <x v="7"/>
    <m/>
  </r>
  <r>
    <x v="70"/>
    <x v="7"/>
    <m/>
  </r>
  <r>
    <x v="61"/>
    <x v="0"/>
    <s v="Portsmouth"/>
  </r>
  <r>
    <x v="61"/>
    <x v="1"/>
    <s v="Hampshire"/>
  </r>
  <r>
    <x v="61"/>
    <x v="15"/>
    <s v="m"/>
  </r>
  <r>
    <x v="61"/>
    <x v="3"/>
    <s v="C"/>
  </r>
  <r>
    <x v="61"/>
    <x v="4"/>
    <n v="10"/>
  </r>
  <r>
    <x v="61"/>
    <x v="5"/>
    <s v="C76"/>
  </r>
  <r>
    <x v="61"/>
    <x v="6"/>
    <s v="0-5-0"/>
  </r>
  <r>
    <x v="61"/>
    <x v="7"/>
    <s v="5"/>
  </r>
  <r>
    <x v="61"/>
    <x v="8"/>
    <n v="0.14149999999999999"/>
  </r>
  <r>
    <x v="61"/>
    <x v="31"/>
    <m/>
  </r>
  <r>
    <x v="61"/>
    <x v="36"/>
    <m/>
  </r>
  <r>
    <x v="61"/>
    <x v="37"/>
    <m/>
  </r>
  <r>
    <x v="61"/>
    <x v="28"/>
    <m/>
  </r>
  <r>
    <x v="61"/>
    <x v="23"/>
    <m/>
  </r>
  <r>
    <x v="61"/>
    <x v="26"/>
    <m/>
  </r>
  <r>
    <x v="61"/>
    <x v="25"/>
    <m/>
  </r>
  <r>
    <x v="61"/>
    <x v="13"/>
    <m/>
  </r>
  <r>
    <x v="61"/>
    <x v="30"/>
    <m/>
  </r>
  <r>
    <x v="61"/>
    <x v="7"/>
    <n v="5"/>
  </r>
  <r>
    <x v="61"/>
    <x v="7"/>
    <n v="5"/>
  </r>
  <r>
    <x v="61"/>
    <x v="7"/>
    <m/>
  </r>
  <r>
    <x v="61"/>
    <x v="7"/>
    <m/>
  </r>
  <r>
    <x v="11"/>
    <x v="0"/>
    <s v="Southampton"/>
  </r>
  <r>
    <x v="11"/>
    <x v="1"/>
    <s v="Hampshire"/>
  </r>
  <r>
    <x v="11"/>
    <x v="15"/>
    <s v="m"/>
  </r>
  <r>
    <x v="11"/>
    <x v="3"/>
    <s v="A"/>
  </r>
  <r>
    <x v="11"/>
    <x v="4"/>
    <n v="11"/>
  </r>
  <r>
    <x v="11"/>
    <x v="5"/>
    <s v="A22"/>
  </r>
  <r>
    <x v="11"/>
    <x v="6"/>
    <s v="0-14-0"/>
  </r>
  <r>
    <x v="11"/>
    <x v="7"/>
    <s v="14"/>
  </r>
  <r>
    <x v="11"/>
    <x v="8"/>
    <n v="0.3962"/>
  </r>
  <r>
    <x v="11"/>
    <x v="31"/>
    <m/>
  </r>
  <r>
    <x v="11"/>
    <x v="36"/>
    <m/>
  </r>
  <r>
    <x v="11"/>
    <x v="37"/>
    <m/>
  </r>
  <r>
    <x v="11"/>
    <x v="28"/>
    <m/>
  </r>
  <r>
    <x v="11"/>
    <x v="23"/>
    <n v="1"/>
  </r>
  <r>
    <x v="11"/>
    <x v="26"/>
    <m/>
  </r>
  <r>
    <x v="11"/>
    <x v="25"/>
    <m/>
  </r>
  <r>
    <x v="11"/>
    <x v="13"/>
    <m/>
  </r>
  <r>
    <x v="11"/>
    <x v="30"/>
    <m/>
  </r>
  <r>
    <x v="11"/>
    <x v="7"/>
    <n v="4"/>
  </r>
  <r>
    <x v="11"/>
    <x v="7"/>
    <n v="5"/>
  </r>
  <r>
    <x v="11"/>
    <x v="7"/>
    <m/>
  </r>
  <r>
    <x v="11"/>
    <x v="7"/>
    <m/>
  </r>
  <r>
    <x v="13"/>
    <x v="0"/>
    <m/>
  </r>
  <r>
    <x v="13"/>
    <x v="1"/>
    <m/>
  </r>
  <r>
    <x v="13"/>
    <x v="15"/>
    <s v="m"/>
  </r>
  <r>
    <x v="13"/>
    <x v="3"/>
    <s v="B"/>
  </r>
  <r>
    <x v="13"/>
    <x v="4"/>
    <n v="11"/>
  </r>
  <r>
    <x v="13"/>
    <x v="5"/>
    <s v="B45"/>
  </r>
  <r>
    <x v="13"/>
    <x v="6"/>
    <s v="0-6-0"/>
  </r>
  <r>
    <x v="13"/>
    <x v="7"/>
    <s v="6"/>
  </r>
  <r>
    <x v="13"/>
    <x v="8"/>
    <n v="0.16980000000000001"/>
  </r>
  <r>
    <x v="13"/>
    <x v="31"/>
    <m/>
  </r>
  <r>
    <x v="13"/>
    <x v="36"/>
    <m/>
  </r>
  <r>
    <x v="13"/>
    <x v="37"/>
    <m/>
  </r>
  <r>
    <x v="13"/>
    <x v="28"/>
    <m/>
  </r>
  <r>
    <x v="13"/>
    <x v="23"/>
    <m/>
  </r>
  <r>
    <x v="13"/>
    <x v="26"/>
    <m/>
  </r>
  <r>
    <x v="13"/>
    <x v="25"/>
    <m/>
  </r>
  <r>
    <x v="13"/>
    <x v="13"/>
    <m/>
  </r>
  <r>
    <x v="13"/>
    <x v="30"/>
    <m/>
  </r>
  <r>
    <x v="13"/>
    <x v="7"/>
    <n v="6"/>
  </r>
  <r>
    <x v="13"/>
    <x v="7"/>
    <n v="6"/>
  </r>
  <r>
    <x v="13"/>
    <x v="7"/>
    <m/>
  </r>
  <r>
    <x v="13"/>
    <x v="7"/>
    <m/>
  </r>
  <r>
    <x v="110"/>
    <x v="0"/>
    <m/>
  </r>
  <r>
    <x v="110"/>
    <x v="1"/>
    <m/>
  </r>
  <r>
    <x v="110"/>
    <x v="15"/>
    <s v="m"/>
  </r>
  <r>
    <x v="110"/>
    <x v="3"/>
    <s v="C"/>
  </r>
  <r>
    <x v="110"/>
    <x v="4"/>
    <n v="11"/>
  </r>
  <r>
    <x v="110"/>
    <x v="5"/>
    <s v="C53"/>
  </r>
  <r>
    <x v="110"/>
    <x v="6"/>
    <s v="0-4-8"/>
  </r>
  <r>
    <x v="110"/>
    <x v="7"/>
    <s v="4.5"/>
  </r>
  <r>
    <x v="110"/>
    <x v="8"/>
    <n v="0.12734999999999999"/>
  </r>
  <r>
    <x v="110"/>
    <x v="31"/>
    <m/>
  </r>
  <r>
    <x v="110"/>
    <x v="36"/>
    <m/>
  </r>
  <r>
    <x v="110"/>
    <x v="37"/>
    <m/>
  </r>
  <r>
    <x v="110"/>
    <x v="28"/>
    <m/>
  </r>
  <r>
    <x v="110"/>
    <x v="23"/>
    <m/>
  </r>
  <r>
    <x v="110"/>
    <x v="26"/>
    <m/>
  </r>
  <r>
    <x v="110"/>
    <x v="25"/>
    <m/>
  </r>
  <r>
    <x v="110"/>
    <x v="13"/>
    <n v="1"/>
  </r>
  <r>
    <x v="110"/>
    <x v="30"/>
    <m/>
  </r>
  <r>
    <x v="110"/>
    <x v="7"/>
    <n v="0"/>
  </r>
  <r>
    <x v="110"/>
    <x v="7"/>
    <n v="1"/>
  </r>
  <r>
    <x v="110"/>
    <x v="7"/>
    <m/>
  </r>
  <r>
    <x v="110"/>
    <x v="7"/>
    <m/>
  </r>
  <r>
    <x v="56"/>
    <x v="0"/>
    <s v="Portsmouth"/>
  </r>
  <r>
    <x v="56"/>
    <x v="1"/>
    <m/>
  </r>
  <r>
    <x v="56"/>
    <x v="15"/>
    <s v="m"/>
  </r>
  <r>
    <x v="56"/>
    <x v="3"/>
    <s v="C"/>
  </r>
  <r>
    <x v="56"/>
    <x v="4"/>
    <n v="11"/>
  </r>
  <r>
    <x v="56"/>
    <x v="5"/>
    <s v="C59"/>
  </r>
  <r>
    <x v="56"/>
    <x v="6"/>
    <s v="0-4-8"/>
  </r>
  <r>
    <x v="56"/>
    <x v="7"/>
    <s v="4.5"/>
  </r>
  <r>
    <x v="56"/>
    <x v="8"/>
    <n v="0.12734999999999999"/>
  </r>
  <r>
    <x v="56"/>
    <x v="31"/>
    <m/>
  </r>
  <r>
    <x v="56"/>
    <x v="36"/>
    <m/>
  </r>
  <r>
    <x v="56"/>
    <x v="37"/>
    <m/>
  </r>
  <r>
    <x v="56"/>
    <x v="28"/>
    <m/>
  </r>
  <r>
    <x v="56"/>
    <x v="23"/>
    <m/>
  </r>
  <r>
    <x v="56"/>
    <x v="26"/>
    <m/>
  </r>
  <r>
    <x v="56"/>
    <x v="25"/>
    <m/>
  </r>
  <r>
    <x v="56"/>
    <x v="13"/>
    <n v="1"/>
  </r>
  <r>
    <x v="56"/>
    <x v="30"/>
    <m/>
  </r>
  <r>
    <x v="56"/>
    <x v="7"/>
    <n v="1"/>
  </r>
  <r>
    <x v="56"/>
    <x v="7"/>
    <n v="2"/>
  </r>
  <r>
    <x v="56"/>
    <x v="7"/>
    <m/>
  </r>
  <r>
    <x v="56"/>
    <x v="7"/>
    <m/>
  </r>
  <r>
    <x v="96"/>
    <x v="0"/>
    <s v="Havant"/>
  </r>
  <r>
    <x v="96"/>
    <x v="1"/>
    <m/>
  </r>
  <r>
    <x v="96"/>
    <x v="15"/>
    <s v="m"/>
  </r>
  <r>
    <x v="96"/>
    <x v="3"/>
    <s v="A"/>
  </r>
  <r>
    <x v="96"/>
    <x v="4"/>
    <n v="12"/>
  </r>
  <r>
    <x v="96"/>
    <x v="5"/>
    <s v="A08"/>
  </r>
  <r>
    <x v="96"/>
    <x v="6"/>
    <s v="0-10-0"/>
  </r>
  <r>
    <x v="96"/>
    <x v="7"/>
    <s v="10"/>
  </r>
  <r>
    <x v="96"/>
    <x v="8"/>
    <n v="0.28299999999999997"/>
  </r>
  <r>
    <x v="96"/>
    <x v="31"/>
    <m/>
  </r>
  <r>
    <x v="96"/>
    <x v="36"/>
    <m/>
  </r>
  <r>
    <x v="96"/>
    <x v="37"/>
    <m/>
  </r>
  <r>
    <x v="96"/>
    <x v="28"/>
    <m/>
  </r>
  <r>
    <x v="96"/>
    <x v="23"/>
    <m/>
  </r>
  <r>
    <x v="96"/>
    <x v="26"/>
    <n v="1"/>
  </r>
  <r>
    <x v="96"/>
    <x v="25"/>
    <m/>
  </r>
  <r>
    <x v="96"/>
    <x v="13"/>
    <m/>
  </r>
  <r>
    <x v="96"/>
    <x v="30"/>
    <m/>
  </r>
  <r>
    <x v="96"/>
    <x v="7"/>
    <n v="3"/>
  </r>
  <r>
    <x v="96"/>
    <x v="7"/>
    <n v="4"/>
  </r>
  <r>
    <x v="96"/>
    <x v="7"/>
    <m/>
  </r>
  <r>
    <x v="96"/>
    <x v="7"/>
    <m/>
  </r>
  <r>
    <x v="60"/>
    <x v="0"/>
    <m/>
  </r>
  <r>
    <x v="60"/>
    <x v="1"/>
    <m/>
  </r>
  <r>
    <x v="60"/>
    <x v="15"/>
    <s v="m"/>
  </r>
  <r>
    <x v="60"/>
    <x v="3"/>
    <s v="A"/>
  </r>
  <r>
    <x v="60"/>
    <x v="4"/>
    <n v="12"/>
  </r>
  <r>
    <x v="60"/>
    <x v="5"/>
    <s v="A26"/>
  </r>
  <r>
    <x v="60"/>
    <x v="6"/>
    <s v="0-10-0"/>
  </r>
  <r>
    <x v="60"/>
    <x v="7"/>
    <s v="10"/>
  </r>
  <r>
    <x v="60"/>
    <x v="8"/>
    <n v="0.28299999999999997"/>
  </r>
  <r>
    <x v="60"/>
    <x v="31"/>
    <m/>
  </r>
  <r>
    <x v="60"/>
    <x v="36"/>
    <m/>
  </r>
  <r>
    <x v="60"/>
    <x v="37"/>
    <m/>
  </r>
  <r>
    <x v="60"/>
    <x v="28"/>
    <m/>
  </r>
  <r>
    <x v="60"/>
    <x v="23"/>
    <m/>
  </r>
  <r>
    <x v="60"/>
    <x v="26"/>
    <n v="2"/>
  </r>
  <r>
    <x v="60"/>
    <x v="25"/>
    <m/>
  </r>
  <r>
    <x v="60"/>
    <x v="13"/>
    <m/>
  </r>
  <r>
    <x v="60"/>
    <x v="30"/>
    <m/>
  </r>
  <r>
    <x v="60"/>
    <x v="7"/>
    <n v="0"/>
  </r>
  <r>
    <x v="60"/>
    <x v="7"/>
    <n v="2"/>
  </r>
  <r>
    <x v="60"/>
    <x v="7"/>
    <m/>
  </r>
  <r>
    <x v="60"/>
    <x v="7"/>
    <m/>
  </r>
  <r>
    <x v="20"/>
    <x v="0"/>
    <s v="Portsmouth"/>
  </r>
  <r>
    <x v="20"/>
    <x v="1"/>
    <m/>
  </r>
  <r>
    <x v="20"/>
    <x v="15"/>
    <s v="m"/>
  </r>
  <r>
    <x v="20"/>
    <x v="3"/>
    <s v="B"/>
  </r>
  <r>
    <x v="20"/>
    <x v="4"/>
    <n v="12"/>
  </r>
  <r>
    <x v="20"/>
    <x v="5"/>
    <s v="B51"/>
  </r>
  <r>
    <x v="20"/>
    <x v="6"/>
    <s v="0-4-0"/>
  </r>
  <r>
    <x v="20"/>
    <x v="7"/>
    <s v="4"/>
  </r>
  <r>
    <x v="20"/>
    <x v="8"/>
    <n v="0.1132"/>
  </r>
  <r>
    <x v="20"/>
    <x v="31"/>
    <m/>
  </r>
  <r>
    <x v="20"/>
    <x v="36"/>
    <m/>
  </r>
  <r>
    <x v="20"/>
    <x v="37"/>
    <m/>
  </r>
  <r>
    <x v="20"/>
    <x v="28"/>
    <m/>
  </r>
  <r>
    <x v="20"/>
    <x v="23"/>
    <m/>
  </r>
  <r>
    <x v="20"/>
    <x v="26"/>
    <m/>
  </r>
  <r>
    <x v="20"/>
    <x v="25"/>
    <m/>
  </r>
  <r>
    <x v="20"/>
    <x v="13"/>
    <m/>
  </r>
  <r>
    <x v="20"/>
    <x v="30"/>
    <m/>
  </r>
  <r>
    <x v="20"/>
    <x v="7"/>
    <n v="4"/>
  </r>
  <r>
    <x v="20"/>
    <x v="7"/>
    <n v="4"/>
  </r>
  <r>
    <x v="20"/>
    <x v="7"/>
    <m/>
  </r>
  <r>
    <x v="20"/>
    <x v="7"/>
    <m/>
  </r>
  <r>
    <x v="125"/>
    <x v="0"/>
    <m/>
  </r>
  <r>
    <x v="125"/>
    <x v="1"/>
    <m/>
  </r>
  <r>
    <x v="125"/>
    <x v="15"/>
    <s v="m"/>
  </r>
  <r>
    <x v="125"/>
    <x v="3"/>
    <s v="C"/>
  </r>
  <r>
    <x v="125"/>
    <x v="4"/>
    <n v="13"/>
  </r>
  <r>
    <x v="125"/>
    <x v="5"/>
    <s v="C79"/>
  </r>
  <r>
    <x v="125"/>
    <x v="6"/>
    <s v="0-4-0"/>
  </r>
  <r>
    <x v="125"/>
    <x v="7"/>
    <s v="4"/>
  </r>
  <r>
    <x v="125"/>
    <x v="8"/>
    <n v="0.1132"/>
  </r>
  <r>
    <x v="125"/>
    <x v="31"/>
    <m/>
  </r>
  <r>
    <x v="125"/>
    <x v="36"/>
    <m/>
  </r>
  <r>
    <x v="125"/>
    <x v="37"/>
    <m/>
  </r>
  <r>
    <x v="125"/>
    <x v="28"/>
    <m/>
  </r>
  <r>
    <x v="125"/>
    <x v="23"/>
    <m/>
  </r>
  <r>
    <x v="125"/>
    <x v="26"/>
    <m/>
  </r>
  <r>
    <x v="125"/>
    <x v="25"/>
    <m/>
  </r>
  <r>
    <x v="125"/>
    <x v="13"/>
    <n v="1"/>
  </r>
  <r>
    <x v="125"/>
    <x v="30"/>
    <m/>
  </r>
  <r>
    <x v="125"/>
    <x v="7"/>
    <n v="0"/>
  </r>
  <r>
    <x v="125"/>
    <x v="7"/>
    <n v="1"/>
  </r>
  <r>
    <x v="125"/>
    <x v="7"/>
    <m/>
  </r>
  <r>
    <x v="125"/>
    <x v="7"/>
    <m/>
  </r>
  <r>
    <x v="17"/>
    <x v="0"/>
    <s v="Worthing"/>
  </r>
  <r>
    <x v="17"/>
    <x v="1"/>
    <m/>
  </r>
  <r>
    <x v="17"/>
    <x v="15"/>
    <s v="m"/>
  </r>
  <r>
    <x v="17"/>
    <x v="3"/>
    <s v="B"/>
  </r>
  <r>
    <x v="17"/>
    <x v="4"/>
    <n v="13"/>
  </r>
  <r>
    <x v="17"/>
    <x v="5"/>
    <s v="B36"/>
  </r>
  <r>
    <x v="17"/>
    <x v="6"/>
    <s v="0-2-0"/>
  </r>
  <r>
    <x v="17"/>
    <x v="7"/>
    <s v="2"/>
  </r>
  <r>
    <x v="17"/>
    <x v="8"/>
    <n v="5.6599999999999998E-2"/>
  </r>
  <r>
    <x v="17"/>
    <x v="31"/>
    <m/>
  </r>
  <r>
    <x v="17"/>
    <x v="36"/>
    <m/>
  </r>
  <r>
    <x v="17"/>
    <x v="37"/>
    <m/>
  </r>
  <r>
    <x v="17"/>
    <x v="28"/>
    <m/>
  </r>
  <r>
    <x v="17"/>
    <x v="23"/>
    <m/>
  </r>
  <r>
    <x v="17"/>
    <x v="26"/>
    <m/>
  </r>
  <r>
    <x v="17"/>
    <x v="25"/>
    <m/>
  </r>
  <r>
    <x v="17"/>
    <x v="13"/>
    <m/>
  </r>
  <r>
    <x v="17"/>
    <x v="30"/>
    <m/>
  </r>
  <r>
    <x v="17"/>
    <x v="7"/>
    <n v="2"/>
  </r>
  <r>
    <x v="17"/>
    <x v="7"/>
    <n v="2"/>
  </r>
  <r>
    <x v="17"/>
    <x v="7"/>
    <m/>
  </r>
  <r>
    <x v="17"/>
    <x v="7"/>
    <m/>
  </r>
  <r>
    <x v="99"/>
    <x v="0"/>
    <m/>
  </r>
  <r>
    <x v="99"/>
    <x v="1"/>
    <m/>
  </r>
  <r>
    <x v="99"/>
    <x v="15"/>
    <s v="m"/>
  </r>
  <r>
    <x v="99"/>
    <x v="3"/>
    <s v="B"/>
  </r>
  <r>
    <x v="99"/>
    <x v="4"/>
    <n v="13"/>
  </r>
  <r>
    <x v="99"/>
    <x v="5"/>
    <s v="B47"/>
  </r>
  <r>
    <x v="99"/>
    <x v="6"/>
    <s v="0-2-0"/>
  </r>
  <r>
    <x v="99"/>
    <x v="7"/>
    <s v="2"/>
  </r>
  <r>
    <x v="99"/>
    <x v="8"/>
    <n v="5.6599999999999998E-2"/>
  </r>
  <r>
    <x v="99"/>
    <x v="31"/>
    <m/>
  </r>
  <r>
    <x v="99"/>
    <x v="36"/>
    <m/>
  </r>
  <r>
    <x v="99"/>
    <x v="37"/>
    <m/>
  </r>
  <r>
    <x v="99"/>
    <x v="28"/>
    <m/>
  </r>
  <r>
    <x v="99"/>
    <x v="23"/>
    <m/>
  </r>
  <r>
    <x v="99"/>
    <x v="26"/>
    <m/>
  </r>
  <r>
    <x v="99"/>
    <x v="25"/>
    <m/>
  </r>
  <r>
    <x v="99"/>
    <x v="13"/>
    <m/>
  </r>
  <r>
    <x v="99"/>
    <x v="30"/>
    <m/>
  </r>
  <r>
    <x v="99"/>
    <x v="7"/>
    <n v="2"/>
  </r>
  <r>
    <x v="99"/>
    <x v="7"/>
    <n v="2"/>
  </r>
  <r>
    <x v="99"/>
    <x v="7"/>
    <m/>
  </r>
  <r>
    <x v="99"/>
    <x v="7"/>
    <m/>
  </r>
  <r>
    <x v="23"/>
    <x v="0"/>
    <m/>
  </r>
  <r>
    <x v="23"/>
    <x v="1"/>
    <m/>
  </r>
  <r>
    <x v="23"/>
    <x v="15"/>
    <s v="m"/>
  </r>
  <r>
    <x v="23"/>
    <x v="3"/>
    <s v="A"/>
  </r>
  <r>
    <x v="23"/>
    <x v="4"/>
    <n v="14"/>
  </r>
  <r>
    <x v="23"/>
    <x v="5"/>
    <s v="A02"/>
  </r>
  <r>
    <x v="23"/>
    <x v="6"/>
    <s v="0-3-8"/>
  </r>
  <r>
    <x v="23"/>
    <x v="7"/>
    <s v="3.5"/>
  </r>
  <r>
    <x v="23"/>
    <x v="8"/>
    <n v="9.9049999999999999E-2"/>
  </r>
  <r>
    <x v="23"/>
    <x v="31"/>
    <m/>
  </r>
  <r>
    <x v="23"/>
    <x v="36"/>
    <m/>
  </r>
  <r>
    <x v="23"/>
    <x v="37"/>
    <m/>
  </r>
  <r>
    <x v="23"/>
    <x v="28"/>
    <m/>
  </r>
  <r>
    <x v="23"/>
    <x v="23"/>
    <m/>
  </r>
  <r>
    <x v="23"/>
    <x v="26"/>
    <m/>
  </r>
  <r>
    <x v="23"/>
    <x v="25"/>
    <m/>
  </r>
  <r>
    <x v="23"/>
    <x v="13"/>
    <n v="1"/>
  </r>
  <r>
    <x v="23"/>
    <x v="30"/>
    <m/>
  </r>
  <r>
    <x v="23"/>
    <x v="7"/>
    <n v="1"/>
  </r>
  <r>
    <x v="23"/>
    <x v="7"/>
    <n v="2"/>
  </r>
  <r>
    <x v="23"/>
    <x v="7"/>
    <m/>
  </r>
  <r>
    <x v="23"/>
    <x v="7"/>
    <m/>
  </r>
  <r>
    <x v="46"/>
    <x v="0"/>
    <s v="Portsmouth"/>
  </r>
  <r>
    <x v="46"/>
    <x v="1"/>
    <s v="Hampshire"/>
  </r>
  <r>
    <x v="46"/>
    <x v="15"/>
    <s v="m"/>
  </r>
  <r>
    <x v="46"/>
    <x v="3"/>
    <s v="C"/>
  </r>
  <r>
    <x v="46"/>
    <x v="4"/>
    <n v="14"/>
  </r>
  <r>
    <x v="46"/>
    <x v="5"/>
    <s v="C69"/>
  </r>
  <r>
    <x v="46"/>
    <x v="6"/>
    <s v="0-1-0"/>
  </r>
  <r>
    <x v="46"/>
    <x v="7"/>
    <s v="1"/>
  </r>
  <r>
    <x v="46"/>
    <x v="8"/>
    <n v="2.8299999999999999E-2"/>
  </r>
  <r>
    <x v="46"/>
    <x v="31"/>
    <m/>
  </r>
  <r>
    <x v="46"/>
    <x v="36"/>
    <m/>
  </r>
  <r>
    <x v="46"/>
    <x v="37"/>
    <m/>
  </r>
  <r>
    <x v="46"/>
    <x v="28"/>
    <m/>
  </r>
  <r>
    <x v="46"/>
    <x v="23"/>
    <m/>
  </r>
  <r>
    <x v="46"/>
    <x v="26"/>
    <m/>
  </r>
  <r>
    <x v="46"/>
    <x v="25"/>
    <m/>
  </r>
  <r>
    <x v="46"/>
    <x v="13"/>
    <m/>
  </r>
  <r>
    <x v="46"/>
    <x v="30"/>
    <m/>
  </r>
  <r>
    <x v="46"/>
    <x v="7"/>
    <n v="1"/>
  </r>
  <r>
    <x v="46"/>
    <x v="7"/>
    <n v="1"/>
  </r>
  <r>
    <x v="46"/>
    <x v="7"/>
    <m/>
  </r>
  <r>
    <x v="46"/>
    <x v="7"/>
    <m/>
  </r>
  <r>
    <x v="4"/>
    <x v="0"/>
    <s v="Portsmouth"/>
  </r>
  <r>
    <x v="4"/>
    <x v="1"/>
    <m/>
  </r>
  <r>
    <x v="4"/>
    <x v="15"/>
    <s v="m"/>
  </r>
  <r>
    <x v="4"/>
    <x v="3"/>
    <s v="C"/>
  </r>
  <r>
    <x v="4"/>
    <x v="4"/>
    <n v="14"/>
  </r>
  <r>
    <x v="4"/>
    <x v="5"/>
    <s v="C71"/>
  </r>
  <r>
    <x v="4"/>
    <x v="6"/>
    <s v="0-1-0"/>
  </r>
  <r>
    <x v="4"/>
    <x v="7"/>
    <s v="1"/>
  </r>
  <r>
    <x v="4"/>
    <x v="8"/>
    <n v="2.8299999999999999E-2"/>
  </r>
  <r>
    <x v="4"/>
    <x v="31"/>
    <m/>
  </r>
  <r>
    <x v="4"/>
    <x v="36"/>
    <m/>
  </r>
  <r>
    <x v="4"/>
    <x v="37"/>
    <m/>
  </r>
  <r>
    <x v="4"/>
    <x v="28"/>
    <m/>
  </r>
  <r>
    <x v="4"/>
    <x v="23"/>
    <m/>
  </r>
  <r>
    <x v="4"/>
    <x v="26"/>
    <m/>
  </r>
  <r>
    <x v="4"/>
    <x v="25"/>
    <m/>
  </r>
  <r>
    <x v="4"/>
    <x v="13"/>
    <m/>
  </r>
  <r>
    <x v="4"/>
    <x v="30"/>
    <m/>
  </r>
  <r>
    <x v="4"/>
    <x v="7"/>
    <n v="1"/>
  </r>
  <r>
    <x v="4"/>
    <x v="7"/>
    <n v="1"/>
  </r>
  <r>
    <x v="4"/>
    <x v="7"/>
    <m/>
  </r>
  <r>
    <x v="4"/>
    <x v="7"/>
    <m/>
  </r>
  <r>
    <x v="38"/>
    <x v="0"/>
    <m/>
  </r>
  <r>
    <x v="38"/>
    <x v="1"/>
    <m/>
  </r>
  <r>
    <x v="38"/>
    <x v="15"/>
    <s v="m"/>
  </r>
  <r>
    <x v="38"/>
    <x v="3"/>
    <s v="C"/>
  </r>
  <r>
    <x v="38"/>
    <x v="4"/>
    <n v="14"/>
  </r>
  <r>
    <x v="38"/>
    <x v="5"/>
    <s v="C74"/>
  </r>
  <r>
    <x v="38"/>
    <x v="6"/>
    <s v="0-1-0"/>
  </r>
  <r>
    <x v="38"/>
    <x v="7"/>
    <s v="1"/>
  </r>
  <r>
    <x v="38"/>
    <x v="8"/>
    <n v="2.8299999999999999E-2"/>
  </r>
  <r>
    <x v="38"/>
    <x v="31"/>
    <m/>
  </r>
  <r>
    <x v="38"/>
    <x v="36"/>
    <m/>
  </r>
  <r>
    <x v="38"/>
    <x v="37"/>
    <m/>
  </r>
  <r>
    <x v="38"/>
    <x v="28"/>
    <m/>
  </r>
  <r>
    <x v="38"/>
    <x v="23"/>
    <m/>
  </r>
  <r>
    <x v="38"/>
    <x v="26"/>
    <m/>
  </r>
  <r>
    <x v="38"/>
    <x v="25"/>
    <m/>
  </r>
  <r>
    <x v="38"/>
    <x v="13"/>
    <m/>
  </r>
  <r>
    <x v="38"/>
    <x v="30"/>
    <m/>
  </r>
  <r>
    <x v="38"/>
    <x v="7"/>
    <n v="1"/>
  </r>
  <r>
    <x v="38"/>
    <x v="7"/>
    <n v="1"/>
  </r>
  <r>
    <x v="38"/>
    <x v="7"/>
    <m/>
  </r>
  <r>
    <x v="38"/>
    <x v="7"/>
    <m/>
  </r>
  <r>
    <x v="2"/>
    <x v="0"/>
    <s v="Somerset"/>
  </r>
  <r>
    <x v="2"/>
    <x v="1"/>
    <m/>
  </r>
  <r>
    <x v="2"/>
    <x v="15"/>
    <s v="m"/>
  </r>
  <r>
    <x v="2"/>
    <x v="3"/>
    <s v="C"/>
  </r>
  <r>
    <x v="2"/>
    <x v="4"/>
    <n v="14"/>
  </r>
  <r>
    <x v="2"/>
    <x v="5"/>
    <s v="C80"/>
  </r>
  <r>
    <x v="2"/>
    <x v="6"/>
    <s v="0-1-0"/>
  </r>
  <r>
    <x v="2"/>
    <x v="7"/>
    <s v="1"/>
  </r>
  <r>
    <x v="2"/>
    <x v="8"/>
    <n v="2.8299999999999999E-2"/>
  </r>
  <r>
    <x v="2"/>
    <x v="31"/>
    <m/>
  </r>
  <r>
    <x v="2"/>
    <x v="36"/>
    <m/>
  </r>
  <r>
    <x v="2"/>
    <x v="37"/>
    <m/>
  </r>
  <r>
    <x v="2"/>
    <x v="28"/>
    <m/>
  </r>
  <r>
    <x v="2"/>
    <x v="23"/>
    <m/>
  </r>
  <r>
    <x v="2"/>
    <x v="26"/>
    <m/>
  </r>
  <r>
    <x v="2"/>
    <x v="25"/>
    <m/>
  </r>
  <r>
    <x v="2"/>
    <x v="13"/>
    <m/>
  </r>
  <r>
    <x v="2"/>
    <x v="30"/>
    <m/>
  </r>
  <r>
    <x v="2"/>
    <x v="7"/>
    <n v="1"/>
  </r>
  <r>
    <x v="2"/>
    <x v="7"/>
    <n v="1"/>
  </r>
  <r>
    <x v="2"/>
    <x v="7"/>
    <m/>
  </r>
  <r>
    <x v="2"/>
    <x v="7"/>
    <m/>
  </r>
  <r>
    <x v="33"/>
    <x v="0"/>
    <s v="Bristol"/>
  </r>
  <r>
    <x v="33"/>
    <x v="1"/>
    <s v="Hampshire"/>
  </r>
  <r>
    <x v="33"/>
    <x v="15"/>
    <s v="m"/>
  </r>
  <r>
    <x v="33"/>
    <x v="3"/>
    <s v="A"/>
  </r>
  <r>
    <x v="33"/>
    <x v="4"/>
    <n v="15"/>
  </r>
  <r>
    <x v="33"/>
    <x v="5"/>
    <s v="A23"/>
  </r>
  <r>
    <x v="33"/>
    <x v="6"/>
    <s v="0-1-0"/>
  </r>
  <r>
    <x v="33"/>
    <x v="7"/>
    <s v="1"/>
  </r>
  <r>
    <x v="33"/>
    <x v="8"/>
    <n v="2.8299999999999999E-2"/>
  </r>
  <r>
    <x v="33"/>
    <x v="31"/>
    <m/>
  </r>
  <r>
    <x v="33"/>
    <x v="36"/>
    <m/>
  </r>
  <r>
    <x v="33"/>
    <x v="37"/>
    <m/>
  </r>
  <r>
    <x v="33"/>
    <x v="28"/>
    <m/>
  </r>
  <r>
    <x v="33"/>
    <x v="23"/>
    <m/>
  </r>
  <r>
    <x v="33"/>
    <x v="26"/>
    <m/>
  </r>
  <r>
    <x v="33"/>
    <x v="25"/>
    <m/>
  </r>
  <r>
    <x v="33"/>
    <x v="13"/>
    <m/>
  </r>
  <r>
    <x v="33"/>
    <x v="30"/>
    <m/>
  </r>
  <r>
    <x v="33"/>
    <x v="7"/>
    <n v="1"/>
  </r>
  <r>
    <x v="33"/>
    <x v="7"/>
    <n v="1"/>
  </r>
  <r>
    <x v="33"/>
    <x v="7"/>
    <m/>
  </r>
  <r>
    <x v="33"/>
    <x v="7"/>
    <m/>
  </r>
  <r>
    <x v="150"/>
    <x v="0"/>
    <m/>
  </r>
  <r>
    <x v="150"/>
    <x v="1"/>
    <m/>
  </r>
  <r>
    <x v="150"/>
    <x v="15"/>
    <s v="nm"/>
  </r>
  <r>
    <x v="150"/>
    <x v="3"/>
    <s v="B"/>
  </r>
  <r>
    <x v="150"/>
    <x v="4"/>
    <n v="15"/>
  </r>
  <r>
    <x v="150"/>
    <x v="5"/>
    <s v="B38"/>
  </r>
  <r>
    <x v="150"/>
    <x v="6"/>
    <s v="0-1-0"/>
  </r>
  <r>
    <x v="150"/>
    <x v="7"/>
    <s v="1"/>
  </r>
  <r>
    <x v="150"/>
    <x v="8"/>
    <n v="2.8299999999999999E-2"/>
  </r>
  <r>
    <x v="150"/>
    <x v="31"/>
    <m/>
  </r>
  <r>
    <x v="150"/>
    <x v="36"/>
    <m/>
  </r>
  <r>
    <x v="150"/>
    <x v="37"/>
    <m/>
  </r>
  <r>
    <x v="150"/>
    <x v="28"/>
    <m/>
  </r>
  <r>
    <x v="150"/>
    <x v="23"/>
    <m/>
  </r>
  <r>
    <x v="150"/>
    <x v="26"/>
    <m/>
  </r>
  <r>
    <x v="150"/>
    <x v="25"/>
    <m/>
  </r>
  <r>
    <x v="150"/>
    <x v="13"/>
    <m/>
  </r>
  <r>
    <x v="150"/>
    <x v="30"/>
    <m/>
  </r>
  <r>
    <x v="150"/>
    <x v="7"/>
    <n v="1"/>
  </r>
  <r>
    <x v="150"/>
    <x v="7"/>
    <n v="1"/>
  </r>
  <r>
    <x v="150"/>
    <x v="7"/>
    <m/>
  </r>
  <r>
    <x v="150"/>
    <x v="7"/>
    <m/>
  </r>
  <r>
    <x v="25"/>
    <x v="0"/>
    <s v="Portsmouth"/>
  </r>
  <r>
    <x v="25"/>
    <x v="1"/>
    <m/>
  </r>
  <r>
    <x v="25"/>
    <x v="15"/>
    <s v="m"/>
  </r>
  <r>
    <x v="25"/>
    <x v="3"/>
    <s v="A"/>
  </r>
  <r>
    <x v="25"/>
    <x v="4"/>
    <n v="16"/>
  </r>
  <r>
    <x v="25"/>
    <x v="5"/>
    <s v="A27"/>
  </r>
  <r>
    <x v="25"/>
    <x v="6"/>
    <s v="0-1-0"/>
  </r>
  <r>
    <x v="25"/>
    <x v="7"/>
    <s v="1"/>
  </r>
  <r>
    <x v="25"/>
    <x v="8"/>
    <n v="2.8299999999999999E-2"/>
  </r>
  <r>
    <x v="25"/>
    <x v="31"/>
    <m/>
  </r>
  <r>
    <x v="25"/>
    <x v="36"/>
    <m/>
  </r>
  <r>
    <x v="25"/>
    <x v="37"/>
    <m/>
  </r>
  <r>
    <x v="25"/>
    <x v="28"/>
    <m/>
  </r>
  <r>
    <x v="25"/>
    <x v="23"/>
    <m/>
  </r>
  <r>
    <x v="25"/>
    <x v="26"/>
    <m/>
  </r>
  <r>
    <x v="25"/>
    <x v="25"/>
    <m/>
  </r>
  <r>
    <x v="25"/>
    <x v="13"/>
    <m/>
  </r>
  <r>
    <x v="25"/>
    <x v="30"/>
    <m/>
  </r>
  <r>
    <x v="25"/>
    <x v="7"/>
    <n v="1"/>
  </r>
  <r>
    <x v="25"/>
    <x v="7"/>
    <n v="1"/>
  </r>
  <r>
    <x v="25"/>
    <x v="7"/>
    <m/>
  </r>
  <r>
    <x v="25"/>
    <x v="7"/>
    <m/>
  </r>
  <r>
    <x v="50"/>
    <x v="0"/>
    <s v="Portsmouth"/>
  </r>
  <r>
    <x v="50"/>
    <x v="1"/>
    <s v="Hampshire"/>
  </r>
  <r>
    <x v="50"/>
    <x v="15"/>
    <s v="m"/>
  </r>
  <r>
    <x v="50"/>
    <x v="3"/>
    <s v="A"/>
  </r>
  <r>
    <x v="50"/>
    <x v="4"/>
    <n v="22"/>
  </r>
  <r>
    <x v="50"/>
    <x v="5"/>
    <s v="A10"/>
  </r>
  <r>
    <x v="50"/>
    <x v="6"/>
    <s v="0"/>
  </r>
  <r>
    <x v="50"/>
    <x v="7"/>
    <s v="0"/>
  </r>
  <r>
    <x v="50"/>
    <x v="8"/>
    <n v="0"/>
  </r>
  <r>
    <x v="50"/>
    <x v="31"/>
    <m/>
  </r>
  <r>
    <x v="50"/>
    <x v="36"/>
    <m/>
  </r>
  <r>
    <x v="50"/>
    <x v="37"/>
    <m/>
  </r>
  <r>
    <x v="50"/>
    <x v="28"/>
    <m/>
  </r>
  <r>
    <x v="50"/>
    <x v="23"/>
    <m/>
  </r>
  <r>
    <x v="50"/>
    <x v="26"/>
    <m/>
  </r>
  <r>
    <x v="50"/>
    <x v="25"/>
    <m/>
  </r>
  <r>
    <x v="50"/>
    <x v="13"/>
    <m/>
  </r>
  <r>
    <x v="50"/>
    <x v="30"/>
    <m/>
  </r>
  <r>
    <x v="50"/>
    <x v="7"/>
    <n v="0"/>
  </r>
  <r>
    <x v="50"/>
    <x v="7"/>
    <n v="0"/>
  </r>
  <r>
    <x v="50"/>
    <x v="7"/>
    <m/>
  </r>
  <r>
    <x v="50"/>
    <x v="7"/>
    <m/>
  </r>
  <r>
    <x v="108"/>
    <x v="0"/>
    <s v="Bournemouth"/>
  </r>
  <r>
    <x v="108"/>
    <x v="1"/>
    <m/>
  </r>
  <r>
    <x v="108"/>
    <x v="15"/>
    <s v="nm"/>
  </r>
  <r>
    <x v="108"/>
    <x v="3"/>
    <s v="A"/>
  </r>
  <r>
    <x v="108"/>
    <x v="4"/>
    <n v="22"/>
  </r>
  <r>
    <x v="108"/>
    <x v="5"/>
    <s v="A11"/>
  </r>
  <r>
    <x v="108"/>
    <x v="6"/>
    <s v="0"/>
  </r>
  <r>
    <x v="108"/>
    <x v="7"/>
    <s v="0"/>
  </r>
  <r>
    <x v="108"/>
    <x v="8"/>
    <n v="0"/>
  </r>
  <r>
    <x v="108"/>
    <x v="31"/>
    <m/>
  </r>
  <r>
    <x v="108"/>
    <x v="36"/>
    <m/>
  </r>
  <r>
    <x v="108"/>
    <x v="37"/>
    <m/>
  </r>
  <r>
    <x v="108"/>
    <x v="28"/>
    <m/>
  </r>
  <r>
    <x v="108"/>
    <x v="23"/>
    <m/>
  </r>
  <r>
    <x v="108"/>
    <x v="26"/>
    <m/>
  </r>
  <r>
    <x v="108"/>
    <x v="25"/>
    <m/>
  </r>
  <r>
    <x v="108"/>
    <x v="13"/>
    <m/>
  </r>
  <r>
    <x v="108"/>
    <x v="30"/>
    <m/>
  </r>
  <r>
    <x v="108"/>
    <x v="7"/>
    <n v="0"/>
  </r>
  <r>
    <x v="108"/>
    <x v="7"/>
    <n v="0"/>
  </r>
  <r>
    <x v="108"/>
    <x v="7"/>
    <m/>
  </r>
  <r>
    <x v="108"/>
    <x v="7"/>
    <m/>
  </r>
  <r>
    <x v="81"/>
    <x v="0"/>
    <s v="Aldershot"/>
  </r>
  <r>
    <x v="81"/>
    <x v="1"/>
    <m/>
  </r>
  <r>
    <x v="81"/>
    <x v="15"/>
    <s v="m"/>
  </r>
  <r>
    <x v="81"/>
    <x v="3"/>
    <s v="A"/>
  </r>
  <r>
    <x v="81"/>
    <x v="4"/>
    <n v="22"/>
  </r>
  <r>
    <x v="81"/>
    <x v="5"/>
    <s v="A21"/>
  </r>
  <r>
    <x v="81"/>
    <x v="6"/>
    <s v="0"/>
  </r>
  <r>
    <x v="81"/>
    <x v="7"/>
    <s v="0"/>
  </r>
  <r>
    <x v="81"/>
    <x v="8"/>
    <n v="0"/>
  </r>
  <r>
    <x v="81"/>
    <x v="31"/>
    <m/>
  </r>
  <r>
    <x v="81"/>
    <x v="36"/>
    <m/>
  </r>
  <r>
    <x v="81"/>
    <x v="37"/>
    <m/>
  </r>
  <r>
    <x v="81"/>
    <x v="28"/>
    <m/>
  </r>
  <r>
    <x v="81"/>
    <x v="23"/>
    <m/>
  </r>
  <r>
    <x v="81"/>
    <x v="26"/>
    <m/>
  </r>
  <r>
    <x v="81"/>
    <x v="25"/>
    <m/>
  </r>
  <r>
    <x v="81"/>
    <x v="13"/>
    <m/>
  </r>
  <r>
    <x v="81"/>
    <x v="30"/>
    <m/>
  </r>
  <r>
    <x v="81"/>
    <x v="7"/>
    <n v="0"/>
  </r>
  <r>
    <x v="81"/>
    <x v="7"/>
    <n v="0"/>
  </r>
  <r>
    <x v="81"/>
    <x v="7"/>
    <m/>
  </r>
  <r>
    <x v="81"/>
    <x v="7"/>
    <m/>
  </r>
  <r>
    <x v="31"/>
    <x v="0"/>
    <s v="Portsmouth"/>
  </r>
  <r>
    <x v="31"/>
    <x v="1"/>
    <m/>
  </r>
  <r>
    <x v="31"/>
    <x v="15"/>
    <s v="m"/>
  </r>
  <r>
    <x v="31"/>
    <x v="3"/>
    <s v="B"/>
  </r>
  <r>
    <x v="31"/>
    <x v="4"/>
    <n v="22"/>
  </r>
  <r>
    <x v="31"/>
    <x v="5"/>
    <s v="B31"/>
  </r>
  <r>
    <x v="31"/>
    <x v="6"/>
    <s v="0"/>
  </r>
  <r>
    <x v="31"/>
    <x v="7"/>
    <s v="0"/>
  </r>
  <r>
    <x v="31"/>
    <x v="8"/>
    <n v="0"/>
  </r>
  <r>
    <x v="31"/>
    <x v="31"/>
    <m/>
  </r>
  <r>
    <x v="31"/>
    <x v="36"/>
    <m/>
  </r>
  <r>
    <x v="31"/>
    <x v="37"/>
    <m/>
  </r>
  <r>
    <x v="31"/>
    <x v="28"/>
    <m/>
  </r>
  <r>
    <x v="31"/>
    <x v="23"/>
    <m/>
  </r>
  <r>
    <x v="31"/>
    <x v="26"/>
    <m/>
  </r>
  <r>
    <x v="31"/>
    <x v="25"/>
    <m/>
  </r>
  <r>
    <x v="31"/>
    <x v="13"/>
    <m/>
  </r>
  <r>
    <x v="31"/>
    <x v="30"/>
    <m/>
  </r>
  <r>
    <x v="31"/>
    <x v="7"/>
    <n v="0"/>
  </r>
  <r>
    <x v="31"/>
    <x v="7"/>
    <n v="0"/>
  </r>
  <r>
    <x v="31"/>
    <x v="7"/>
    <m/>
  </r>
  <r>
    <x v="31"/>
    <x v="7"/>
    <m/>
  </r>
  <r>
    <x v="116"/>
    <x v="0"/>
    <s v="Bournemouth"/>
  </r>
  <r>
    <x v="116"/>
    <x v="1"/>
    <m/>
  </r>
  <r>
    <x v="116"/>
    <x v="15"/>
    <s v="m"/>
  </r>
  <r>
    <x v="116"/>
    <x v="3"/>
    <s v="B"/>
  </r>
  <r>
    <x v="116"/>
    <x v="4"/>
    <n v="22"/>
  </r>
  <r>
    <x v="116"/>
    <x v="5"/>
    <s v="B43"/>
  </r>
  <r>
    <x v="116"/>
    <x v="6"/>
    <s v="0"/>
  </r>
  <r>
    <x v="116"/>
    <x v="7"/>
    <s v="0"/>
  </r>
  <r>
    <x v="116"/>
    <x v="8"/>
    <n v="0"/>
  </r>
  <r>
    <x v="116"/>
    <x v="31"/>
    <m/>
  </r>
  <r>
    <x v="116"/>
    <x v="36"/>
    <m/>
  </r>
  <r>
    <x v="116"/>
    <x v="37"/>
    <m/>
  </r>
  <r>
    <x v="116"/>
    <x v="28"/>
    <m/>
  </r>
  <r>
    <x v="116"/>
    <x v="23"/>
    <m/>
  </r>
  <r>
    <x v="116"/>
    <x v="26"/>
    <m/>
  </r>
  <r>
    <x v="116"/>
    <x v="25"/>
    <m/>
  </r>
  <r>
    <x v="116"/>
    <x v="13"/>
    <m/>
  </r>
  <r>
    <x v="116"/>
    <x v="30"/>
    <m/>
  </r>
  <r>
    <x v="116"/>
    <x v="7"/>
    <n v="0"/>
  </r>
  <r>
    <x v="116"/>
    <x v="7"/>
    <n v="0"/>
  </r>
  <r>
    <x v="116"/>
    <x v="7"/>
    <m/>
  </r>
  <r>
    <x v="116"/>
    <x v="7"/>
    <m/>
  </r>
  <r>
    <x v="54"/>
    <x v="0"/>
    <s v="Southampton"/>
  </r>
  <r>
    <x v="54"/>
    <x v="1"/>
    <m/>
  </r>
  <r>
    <x v="54"/>
    <x v="15"/>
    <s v="m"/>
  </r>
  <r>
    <x v="54"/>
    <x v="3"/>
    <s v="B"/>
  </r>
  <r>
    <x v="54"/>
    <x v="4"/>
    <n v="22"/>
  </r>
  <r>
    <x v="54"/>
    <x v="5"/>
    <s v="B44"/>
  </r>
  <r>
    <x v="54"/>
    <x v="6"/>
    <s v="0"/>
  </r>
  <r>
    <x v="54"/>
    <x v="7"/>
    <s v="0"/>
  </r>
  <r>
    <x v="54"/>
    <x v="8"/>
    <n v="0"/>
  </r>
  <r>
    <x v="54"/>
    <x v="31"/>
    <m/>
  </r>
  <r>
    <x v="54"/>
    <x v="36"/>
    <m/>
  </r>
  <r>
    <x v="54"/>
    <x v="37"/>
    <m/>
  </r>
  <r>
    <x v="54"/>
    <x v="28"/>
    <m/>
  </r>
  <r>
    <x v="54"/>
    <x v="23"/>
    <m/>
  </r>
  <r>
    <x v="54"/>
    <x v="26"/>
    <m/>
  </r>
  <r>
    <x v="54"/>
    <x v="25"/>
    <m/>
  </r>
  <r>
    <x v="54"/>
    <x v="13"/>
    <m/>
  </r>
  <r>
    <x v="54"/>
    <x v="30"/>
    <m/>
  </r>
  <r>
    <x v="54"/>
    <x v="7"/>
    <n v="0"/>
  </r>
  <r>
    <x v="54"/>
    <x v="7"/>
    <n v="0"/>
  </r>
  <r>
    <x v="54"/>
    <x v="7"/>
    <m/>
  </r>
  <r>
    <x v="54"/>
    <x v="7"/>
    <m/>
  </r>
  <r>
    <x v="9"/>
    <x v="0"/>
    <s v="Portsmouth"/>
  </r>
  <r>
    <x v="9"/>
    <x v="1"/>
    <m/>
  </r>
  <r>
    <x v="9"/>
    <x v="15"/>
    <s v="m"/>
  </r>
  <r>
    <x v="9"/>
    <x v="3"/>
    <s v="B"/>
  </r>
  <r>
    <x v="9"/>
    <x v="4"/>
    <n v="22"/>
  </r>
  <r>
    <x v="9"/>
    <x v="5"/>
    <s v="B50"/>
  </r>
  <r>
    <x v="9"/>
    <x v="6"/>
    <s v="0"/>
  </r>
  <r>
    <x v="9"/>
    <x v="7"/>
    <s v="0"/>
  </r>
  <r>
    <x v="9"/>
    <x v="8"/>
    <n v="0"/>
  </r>
  <r>
    <x v="9"/>
    <x v="31"/>
    <m/>
  </r>
  <r>
    <x v="9"/>
    <x v="36"/>
    <m/>
  </r>
  <r>
    <x v="9"/>
    <x v="37"/>
    <m/>
  </r>
  <r>
    <x v="9"/>
    <x v="28"/>
    <m/>
  </r>
  <r>
    <x v="9"/>
    <x v="23"/>
    <m/>
  </r>
  <r>
    <x v="9"/>
    <x v="26"/>
    <m/>
  </r>
  <r>
    <x v="9"/>
    <x v="25"/>
    <m/>
  </r>
  <r>
    <x v="9"/>
    <x v="13"/>
    <m/>
  </r>
  <r>
    <x v="9"/>
    <x v="30"/>
    <m/>
  </r>
  <r>
    <x v="9"/>
    <x v="7"/>
    <n v="0"/>
  </r>
  <r>
    <x v="9"/>
    <x v="7"/>
    <n v="0"/>
  </r>
  <r>
    <x v="9"/>
    <x v="7"/>
    <m/>
  </r>
  <r>
    <x v="9"/>
    <x v="7"/>
    <m/>
  </r>
  <r>
    <x v="80"/>
    <x v="0"/>
    <m/>
  </r>
  <r>
    <x v="80"/>
    <x v="1"/>
    <m/>
  </r>
  <r>
    <x v="80"/>
    <x v="15"/>
    <s v="m"/>
  </r>
  <r>
    <x v="80"/>
    <x v="3"/>
    <s v="C"/>
  </r>
  <r>
    <x v="80"/>
    <x v="4"/>
    <n v="22"/>
  </r>
  <r>
    <x v="80"/>
    <x v="5"/>
    <s v="C54"/>
  </r>
  <r>
    <x v="80"/>
    <x v="6"/>
    <s v="0"/>
  </r>
  <r>
    <x v="80"/>
    <x v="7"/>
    <s v="0"/>
  </r>
  <r>
    <x v="80"/>
    <x v="8"/>
    <n v="0"/>
  </r>
  <r>
    <x v="80"/>
    <x v="31"/>
    <m/>
  </r>
  <r>
    <x v="80"/>
    <x v="36"/>
    <m/>
  </r>
  <r>
    <x v="80"/>
    <x v="37"/>
    <m/>
  </r>
  <r>
    <x v="80"/>
    <x v="28"/>
    <m/>
  </r>
  <r>
    <x v="80"/>
    <x v="23"/>
    <m/>
  </r>
  <r>
    <x v="80"/>
    <x v="26"/>
    <m/>
  </r>
  <r>
    <x v="80"/>
    <x v="25"/>
    <m/>
  </r>
  <r>
    <x v="80"/>
    <x v="13"/>
    <m/>
  </r>
  <r>
    <x v="80"/>
    <x v="30"/>
    <m/>
  </r>
  <r>
    <x v="80"/>
    <x v="7"/>
    <n v="0"/>
  </r>
  <r>
    <x v="80"/>
    <x v="7"/>
    <n v="0"/>
  </r>
  <r>
    <x v="80"/>
    <x v="7"/>
    <m/>
  </r>
  <r>
    <x v="80"/>
    <x v="7"/>
    <m/>
  </r>
  <r>
    <x v="87"/>
    <x v="0"/>
    <s v="Southampton"/>
  </r>
  <r>
    <x v="87"/>
    <x v="1"/>
    <m/>
  </r>
  <r>
    <x v="87"/>
    <x v="15"/>
    <s v="m"/>
  </r>
  <r>
    <x v="87"/>
    <x v="3"/>
    <s v="C"/>
  </r>
  <r>
    <x v="87"/>
    <x v="4"/>
    <n v="22"/>
  </r>
  <r>
    <x v="87"/>
    <x v="5"/>
    <s v="C66"/>
  </r>
  <r>
    <x v="87"/>
    <x v="6"/>
    <s v="0"/>
  </r>
  <r>
    <x v="87"/>
    <x v="7"/>
    <s v="0"/>
  </r>
  <r>
    <x v="87"/>
    <x v="8"/>
    <n v="0"/>
  </r>
  <r>
    <x v="87"/>
    <x v="31"/>
    <m/>
  </r>
  <r>
    <x v="87"/>
    <x v="36"/>
    <m/>
  </r>
  <r>
    <x v="87"/>
    <x v="37"/>
    <m/>
  </r>
  <r>
    <x v="87"/>
    <x v="28"/>
    <m/>
  </r>
  <r>
    <x v="87"/>
    <x v="23"/>
    <m/>
  </r>
  <r>
    <x v="87"/>
    <x v="26"/>
    <m/>
  </r>
  <r>
    <x v="87"/>
    <x v="25"/>
    <m/>
  </r>
  <r>
    <x v="87"/>
    <x v="13"/>
    <m/>
  </r>
  <r>
    <x v="87"/>
    <x v="30"/>
    <m/>
  </r>
  <r>
    <x v="87"/>
    <x v="7"/>
    <n v="0"/>
  </r>
  <r>
    <x v="87"/>
    <x v="7"/>
    <n v="0"/>
  </r>
  <r>
    <x v="87"/>
    <x v="7"/>
    <m/>
  </r>
  <r>
    <x v="87"/>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m/>
  </r>
  <r>
    <x v="101"/>
    <x v="3"/>
    <s v=""/>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101"/>
    <x v="0"/>
    <m/>
  </r>
  <r>
    <x v="101"/>
    <x v="1"/>
    <m/>
  </r>
  <r>
    <x v="101"/>
    <x v="15"/>
    <s v=""/>
  </r>
  <r>
    <x v="101"/>
    <x v="3"/>
    <m/>
  </r>
  <r>
    <x v="101"/>
    <x v="4"/>
    <m/>
  </r>
  <r>
    <x v="101"/>
    <x v="5"/>
    <m/>
  </r>
  <r>
    <x v="101"/>
    <x v="6"/>
    <m/>
  </r>
  <r>
    <x v="101"/>
    <x v="7"/>
    <m/>
  </r>
  <r>
    <x v="101"/>
    <x v="8"/>
    <n v="0"/>
  </r>
  <r>
    <x v="101"/>
    <x v="31"/>
    <m/>
  </r>
  <r>
    <x v="101"/>
    <x v="36"/>
    <m/>
  </r>
  <r>
    <x v="101"/>
    <x v="37"/>
    <m/>
  </r>
  <r>
    <x v="101"/>
    <x v="28"/>
    <m/>
  </r>
  <r>
    <x v="101"/>
    <x v="23"/>
    <m/>
  </r>
  <r>
    <x v="101"/>
    <x v="26"/>
    <m/>
  </r>
  <r>
    <x v="101"/>
    <x v="25"/>
    <m/>
  </r>
  <r>
    <x v="101"/>
    <x v="13"/>
    <m/>
  </r>
  <r>
    <x v="101"/>
    <x v="30"/>
    <m/>
  </r>
  <r>
    <x v="101"/>
    <x v="7"/>
    <n v="0"/>
  </r>
  <r>
    <x v="101"/>
    <x v="7"/>
    <n v="0"/>
  </r>
  <r>
    <x v="101"/>
    <x v="7"/>
    <m/>
  </r>
  <r>
    <x v="101"/>
    <x v="7"/>
    <m/>
  </r>
  <r>
    <x v="86"/>
    <x v="0"/>
    <s v="Bournemouth"/>
  </r>
  <r>
    <x v="86"/>
    <x v="1"/>
    <m/>
  </r>
  <r>
    <x v="86"/>
    <x v="15"/>
    <s v="m"/>
  </r>
  <r>
    <x v="86"/>
    <x v="3"/>
    <s v="B"/>
  </r>
  <r>
    <x v="86"/>
    <x v="4"/>
    <n v="1"/>
  </r>
  <r>
    <x v="86"/>
    <x v="5"/>
    <s v="B26"/>
  </r>
  <r>
    <x v="86"/>
    <x v="6"/>
    <s v="25-6-0"/>
  </r>
  <r>
    <x v="86"/>
    <x v="7"/>
    <s v="406"/>
  </r>
  <r>
    <x v="86"/>
    <x v="8"/>
    <n v="11.489799999999999"/>
  </r>
  <r>
    <x v="86"/>
    <x v="17"/>
    <n v="2"/>
  </r>
  <r>
    <x v="86"/>
    <x v="18"/>
    <n v="1"/>
  </r>
  <r>
    <x v="86"/>
    <x v="22"/>
    <m/>
  </r>
  <r>
    <x v="86"/>
    <x v="19"/>
    <n v="1"/>
  </r>
  <r>
    <x v="86"/>
    <x v="20"/>
    <m/>
  </r>
  <r>
    <x v="86"/>
    <x v="26"/>
    <m/>
  </r>
  <r>
    <x v="86"/>
    <x v="27"/>
    <m/>
  </r>
  <r>
    <x v="86"/>
    <x v="29"/>
    <m/>
  </r>
  <r>
    <x v="86"/>
    <x v="30"/>
    <m/>
  </r>
  <r>
    <x v="86"/>
    <x v="7"/>
    <n v="3"/>
  </r>
  <r>
    <x v="86"/>
    <x v="7"/>
    <n v="7"/>
  </r>
  <r>
    <x v="86"/>
    <x v="7"/>
    <m/>
  </r>
  <r>
    <x v="86"/>
    <x v="7"/>
    <m/>
  </r>
  <r>
    <x v="86"/>
    <x v="7"/>
    <m/>
  </r>
  <r>
    <x v="86"/>
    <x v="7"/>
    <m/>
  </r>
  <r>
    <x v="86"/>
    <x v="7"/>
    <m/>
  </r>
  <r>
    <x v="86"/>
    <x v="7"/>
    <m/>
  </r>
  <r>
    <x v="86"/>
    <x v="7"/>
    <n v="3"/>
  </r>
  <r>
    <x v="86"/>
    <x v="7"/>
    <m/>
  </r>
  <r>
    <x v="86"/>
    <x v="7"/>
    <m/>
  </r>
  <r>
    <x v="35"/>
    <x v="0"/>
    <s v="Worthing"/>
  </r>
  <r>
    <x v="35"/>
    <x v="1"/>
    <m/>
  </r>
  <r>
    <x v="35"/>
    <x v="15"/>
    <s v="m"/>
  </r>
  <r>
    <x v="35"/>
    <x v="3"/>
    <s v="A"/>
  </r>
  <r>
    <x v="35"/>
    <x v="4"/>
    <n v="1"/>
  </r>
  <r>
    <x v="35"/>
    <x v="5"/>
    <s v="A20"/>
  </r>
  <r>
    <x v="35"/>
    <x v="6"/>
    <s v="21-1-0"/>
  </r>
  <r>
    <x v="35"/>
    <x v="7"/>
    <s v="337"/>
  </r>
  <r>
    <x v="35"/>
    <x v="8"/>
    <n v="9.5370999999999988"/>
  </r>
  <r>
    <x v="35"/>
    <x v="17"/>
    <n v="3"/>
  </r>
  <r>
    <x v="35"/>
    <x v="18"/>
    <m/>
  </r>
  <r>
    <x v="35"/>
    <x v="22"/>
    <m/>
  </r>
  <r>
    <x v="35"/>
    <x v="19"/>
    <m/>
  </r>
  <r>
    <x v="35"/>
    <x v="20"/>
    <m/>
  </r>
  <r>
    <x v="35"/>
    <x v="26"/>
    <m/>
  </r>
  <r>
    <x v="35"/>
    <x v="27"/>
    <m/>
  </r>
  <r>
    <x v="35"/>
    <x v="29"/>
    <m/>
  </r>
  <r>
    <x v="35"/>
    <x v="30"/>
    <m/>
  </r>
  <r>
    <x v="35"/>
    <x v="7"/>
    <n v="6"/>
  </r>
  <r>
    <x v="35"/>
    <x v="7"/>
    <n v="9"/>
  </r>
  <r>
    <x v="35"/>
    <x v="7"/>
    <m/>
  </r>
  <r>
    <x v="35"/>
    <x v="7"/>
    <n v="1"/>
  </r>
  <r>
    <x v="35"/>
    <x v="7"/>
    <m/>
  </r>
  <r>
    <x v="35"/>
    <x v="7"/>
    <n v="2"/>
  </r>
  <r>
    <x v="35"/>
    <x v="7"/>
    <m/>
  </r>
  <r>
    <x v="35"/>
    <x v="7"/>
    <m/>
  </r>
  <r>
    <x v="35"/>
    <x v="7"/>
    <n v="3"/>
  </r>
  <r>
    <x v="35"/>
    <x v="7"/>
    <m/>
  </r>
  <r>
    <x v="35"/>
    <x v="7"/>
    <m/>
  </r>
  <r>
    <x v="85"/>
    <x v="0"/>
    <s v="Southampton"/>
  </r>
  <r>
    <x v="85"/>
    <x v="1"/>
    <m/>
  </r>
  <r>
    <x v="85"/>
    <x v="15"/>
    <s v="m"/>
  </r>
  <r>
    <x v="85"/>
    <x v="3"/>
    <s v="C"/>
  </r>
  <r>
    <x v="85"/>
    <x v="4"/>
    <n v="1"/>
  </r>
  <r>
    <x v="85"/>
    <x v="5"/>
    <s v="C43"/>
  </r>
  <r>
    <x v="85"/>
    <x v="6"/>
    <s v="3-10-0"/>
  </r>
  <r>
    <x v="85"/>
    <x v="7"/>
    <s v="78"/>
  </r>
  <r>
    <x v="85"/>
    <x v="8"/>
    <n v="2.2073999999999998"/>
  </r>
  <r>
    <x v="85"/>
    <x v="17"/>
    <m/>
  </r>
  <r>
    <x v="85"/>
    <x v="18"/>
    <m/>
  </r>
  <r>
    <x v="85"/>
    <x v="22"/>
    <n v="1"/>
  </r>
  <r>
    <x v="85"/>
    <x v="19"/>
    <m/>
  </r>
  <r>
    <x v="85"/>
    <x v="20"/>
    <m/>
  </r>
  <r>
    <x v="85"/>
    <x v="26"/>
    <m/>
  </r>
  <r>
    <x v="85"/>
    <x v="27"/>
    <m/>
  </r>
  <r>
    <x v="85"/>
    <x v="29"/>
    <m/>
  </r>
  <r>
    <x v="85"/>
    <x v="30"/>
    <m/>
  </r>
  <r>
    <x v="85"/>
    <x v="7"/>
    <n v="0"/>
  </r>
  <r>
    <x v="85"/>
    <x v="7"/>
    <n v="1"/>
  </r>
  <r>
    <x v="85"/>
    <x v="7"/>
    <m/>
  </r>
  <r>
    <x v="85"/>
    <x v="7"/>
    <m/>
  </r>
  <r>
    <x v="85"/>
    <x v="7"/>
    <m/>
  </r>
  <r>
    <x v="85"/>
    <x v="7"/>
    <m/>
  </r>
  <r>
    <x v="85"/>
    <x v="7"/>
    <m/>
  </r>
  <r>
    <x v="85"/>
    <x v="7"/>
    <m/>
  </r>
  <r>
    <x v="85"/>
    <x v="7"/>
    <m/>
  </r>
  <r>
    <x v="85"/>
    <x v="7"/>
    <m/>
  </r>
  <r>
    <x v="85"/>
    <x v="7"/>
    <m/>
  </r>
  <r>
    <x v="115"/>
    <x v="0"/>
    <s v="Taunton"/>
  </r>
  <r>
    <x v="115"/>
    <x v="1"/>
    <m/>
  </r>
  <r>
    <x v="115"/>
    <x v="15"/>
    <s v="NM"/>
  </r>
  <r>
    <x v="115"/>
    <x v="3"/>
    <s v="A"/>
  </r>
  <r>
    <x v="115"/>
    <x v="4"/>
    <n v="2"/>
  </r>
  <r>
    <x v="115"/>
    <x v="5"/>
    <s v="A02"/>
  </r>
  <r>
    <x v="115"/>
    <x v="6"/>
    <s v="11-5-0"/>
  </r>
  <r>
    <x v="115"/>
    <x v="7"/>
    <s v="181"/>
  </r>
  <r>
    <x v="115"/>
    <x v="8"/>
    <n v="5.1223000000000001"/>
  </r>
  <r>
    <x v="115"/>
    <x v="17"/>
    <n v="2"/>
  </r>
  <r>
    <x v="115"/>
    <x v="18"/>
    <m/>
  </r>
  <r>
    <x v="115"/>
    <x v="22"/>
    <m/>
  </r>
  <r>
    <x v="115"/>
    <x v="19"/>
    <m/>
  </r>
  <r>
    <x v="115"/>
    <x v="20"/>
    <m/>
  </r>
  <r>
    <x v="115"/>
    <x v="26"/>
    <m/>
  </r>
  <r>
    <x v="115"/>
    <x v="27"/>
    <m/>
  </r>
  <r>
    <x v="115"/>
    <x v="29"/>
    <m/>
  </r>
  <r>
    <x v="115"/>
    <x v="30"/>
    <m/>
  </r>
  <r>
    <x v="115"/>
    <x v="7"/>
    <n v="3"/>
  </r>
  <r>
    <x v="115"/>
    <x v="7"/>
    <n v="5"/>
  </r>
  <r>
    <x v="115"/>
    <x v="7"/>
    <m/>
  </r>
  <r>
    <x v="115"/>
    <x v="7"/>
    <m/>
  </r>
  <r>
    <x v="115"/>
    <x v="7"/>
    <m/>
  </r>
  <r>
    <x v="115"/>
    <x v="7"/>
    <m/>
  </r>
  <r>
    <x v="115"/>
    <x v="7"/>
    <m/>
  </r>
  <r>
    <x v="115"/>
    <x v="7"/>
    <m/>
  </r>
  <r>
    <x v="115"/>
    <x v="7"/>
    <n v="3"/>
  </r>
  <r>
    <x v="115"/>
    <x v="7"/>
    <m/>
  </r>
  <r>
    <x v="115"/>
    <x v="7"/>
    <m/>
  </r>
  <r>
    <x v="89"/>
    <x v="0"/>
    <s v="Bournemouth"/>
  </r>
  <r>
    <x v="89"/>
    <x v="1"/>
    <m/>
  </r>
  <r>
    <x v="89"/>
    <x v="15"/>
    <s v="m"/>
  </r>
  <r>
    <x v="89"/>
    <x v="3"/>
    <s v="B"/>
  </r>
  <r>
    <x v="89"/>
    <x v="4"/>
    <n v="2"/>
  </r>
  <r>
    <x v="89"/>
    <x v="5"/>
    <s v="B32"/>
  </r>
  <r>
    <x v="89"/>
    <x v="6"/>
    <s v="11-4-0"/>
  </r>
  <r>
    <x v="89"/>
    <x v="7"/>
    <s v="180"/>
  </r>
  <r>
    <x v="89"/>
    <x v="8"/>
    <n v="5.0939999999999994"/>
  </r>
  <r>
    <x v="89"/>
    <x v="17"/>
    <m/>
  </r>
  <r>
    <x v="89"/>
    <x v="18"/>
    <n v="1"/>
  </r>
  <r>
    <x v="89"/>
    <x v="22"/>
    <m/>
  </r>
  <r>
    <x v="89"/>
    <x v="19"/>
    <m/>
  </r>
  <r>
    <x v="89"/>
    <x v="20"/>
    <m/>
  </r>
  <r>
    <x v="89"/>
    <x v="26"/>
    <m/>
  </r>
  <r>
    <x v="89"/>
    <x v="27"/>
    <m/>
  </r>
  <r>
    <x v="89"/>
    <x v="29"/>
    <m/>
  </r>
  <r>
    <x v="89"/>
    <x v="30"/>
    <m/>
  </r>
  <r>
    <x v="89"/>
    <x v="7"/>
    <n v="5"/>
  </r>
  <r>
    <x v="89"/>
    <x v="7"/>
    <n v="6"/>
  </r>
  <r>
    <x v="89"/>
    <x v="7"/>
    <m/>
  </r>
  <r>
    <x v="89"/>
    <x v="7"/>
    <m/>
  </r>
  <r>
    <x v="89"/>
    <x v="7"/>
    <m/>
  </r>
  <r>
    <x v="89"/>
    <x v="7"/>
    <m/>
  </r>
  <r>
    <x v="89"/>
    <x v="7"/>
    <m/>
  </r>
  <r>
    <x v="89"/>
    <x v="7"/>
    <m/>
  </r>
  <r>
    <x v="89"/>
    <x v="7"/>
    <n v="5"/>
  </r>
  <r>
    <x v="89"/>
    <x v="7"/>
    <m/>
  </r>
  <r>
    <x v="89"/>
    <x v="7"/>
    <m/>
  </r>
  <r>
    <x v="11"/>
    <x v="0"/>
    <s v="Southampton"/>
  </r>
  <r>
    <x v="11"/>
    <x v="1"/>
    <s v="Hampshire"/>
  </r>
  <r>
    <x v="11"/>
    <x v="15"/>
    <s v="m"/>
  </r>
  <r>
    <x v="11"/>
    <x v="3"/>
    <s v="C"/>
  </r>
  <r>
    <x v="11"/>
    <x v="4"/>
    <n v="2"/>
  </r>
  <r>
    <x v="11"/>
    <x v="5"/>
    <s v="C55"/>
  </r>
  <r>
    <x v="11"/>
    <x v="6"/>
    <s v="2-7-0"/>
  </r>
  <r>
    <x v="11"/>
    <x v="7"/>
    <s v="39"/>
  </r>
  <r>
    <x v="11"/>
    <x v="8"/>
    <n v="1.1036999999999999"/>
  </r>
  <r>
    <x v="11"/>
    <x v="17"/>
    <m/>
  </r>
  <r>
    <x v="11"/>
    <x v="18"/>
    <m/>
  </r>
  <r>
    <x v="11"/>
    <x v="22"/>
    <m/>
  </r>
  <r>
    <x v="11"/>
    <x v="19"/>
    <n v="1"/>
  </r>
  <r>
    <x v="11"/>
    <x v="20"/>
    <m/>
  </r>
  <r>
    <x v="11"/>
    <x v="26"/>
    <n v="2"/>
  </r>
  <r>
    <x v="11"/>
    <x v="27"/>
    <m/>
  </r>
  <r>
    <x v="11"/>
    <x v="29"/>
    <m/>
  </r>
  <r>
    <x v="11"/>
    <x v="30"/>
    <m/>
  </r>
  <r>
    <x v="11"/>
    <x v="7"/>
    <n v="4"/>
  </r>
  <r>
    <x v="11"/>
    <x v="7"/>
    <n v="7"/>
  </r>
  <r>
    <x v="11"/>
    <x v="7"/>
    <m/>
  </r>
  <r>
    <x v="11"/>
    <x v="7"/>
    <m/>
  </r>
  <r>
    <x v="11"/>
    <x v="7"/>
    <m/>
  </r>
  <r>
    <x v="11"/>
    <x v="7"/>
    <m/>
  </r>
  <r>
    <x v="11"/>
    <x v="7"/>
    <m/>
  </r>
  <r>
    <x v="11"/>
    <x v="7"/>
    <n v="1"/>
  </r>
  <r>
    <x v="11"/>
    <x v="7"/>
    <n v="2"/>
  </r>
  <r>
    <x v="11"/>
    <x v="7"/>
    <m/>
  </r>
  <r>
    <x v="11"/>
    <x v="7"/>
    <n v="1"/>
  </r>
  <r>
    <x v="45"/>
    <x v="0"/>
    <s v="Southampton"/>
  </r>
  <r>
    <x v="45"/>
    <x v="1"/>
    <m/>
  </r>
  <r>
    <x v="45"/>
    <x v="15"/>
    <s v="m"/>
  </r>
  <r>
    <x v="45"/>
    <x v="3"/>
    <s v="B"/>
  </r>
  <r>
    <x v="45"/>
    <x v="4"/>
    <n v="3"/>
  </r>
  <r>
    <x v="45"/>
    <x v="5"/>
    <s v="B39"/>
  </r>
  <r>
    <x v="45"/>
    <x v="6"/>
    <s v="5-9-0"/>
  </r>
  <r>
    <x v="45"/>
    <x v="7"/>
    <s v="89"/>
  </r>
  <r>
    <x v="45"/>
    <x v="8"/>
    <n v="2.5186999999999999"/>
  </r>
  <r>
    <x v="45"/>
    <x v="17"/>
    <m/>
  </r>
  <r>
    <x v="45"/>
    <x v="18"/>
    <m/>
  </r>
  <r>
    <x v="45"/>
    <x v="22"/>
    <n v="1"/>
  </r>
  <r>
    <x v="45"/>
    <x v="19"/>
    <m/>
  </r>
  <r>
    <x v="45"/>
    <x v="20"/>
    <m/>
  </r>
  <r>
    <x v="45"/>
    <x v="26"/>
    <m/>
  </r>
  <r>
    <x v="45"/>
    <x v="27"/>
    <m/>
  </r>
  <r>
    <x v="45"/>
    <x v="29"/>
    <n v="1"/>
  </r>
  <r>
    <x v="45"/>
    <x v="30"/>
    <m/>
  </r>
  <r>
    <x v="45"/>
    <x v="7"/>
    <n v="3"/>
  </r>
  <r>
    <x v="45"/>
    <x v="7"/>
    <n v="5"/>
  </r>
  <r>
    <x v="45"/>
    <x v="7"/>
    <m/>
  </r>
  <r>
    <x v="45"/>
    <x v="7"/>
    <m/>
  </r>
  <r>
    <x v="45"/>
    <x v="7"/>
    <m/>
  </r>
  <r>
    <x v="45"/>
    <x v="7"/>
    <m/>
  </r>
  <r>
    <x v="45"/>
    <x v="7"/>
    <m/>
  </r>
  <r>
    <x v="45"/>
    <x v="7"/>
    <m/>
  </r>
  <r>
    <x v="45"/>
    <x v="7"/>
    <n v="3"/>
  </r>
  <r>
    <x v="45"/>
    <x v="7"/>
    <m/>
  </r>
  <r>
    <x v="45"/>
    <x v="7"/>
    <m/>
  </r>
  <r>
    <x v="0"/>
    <x v="0"/>
    <s v="Bristol"/>
  </r>
  <r>
    <x v="0"/>
    <x v="1"/>
    <m/>
  </r>
  <r>
    <x v="0"/>
    <x v="15"/>
    <s v="m"/>
  </r>
  <r>
    <x v="0"/>
    <x v="3"/>
    <s v="A"/>
  </r>
  <r>
    <x v="0"/>
    <x v="4"/>
    <n v="3"/>
  </r>
  <r>
    <x v="0"/>
    <x v="5"/>
    <s v="A01"/>
  </r>
  <r>
    <x v="0"/>
    <x v="6"/>
    <s v="4-13-0"/>
  </r>
  <r>
    <x v="0"/>
    <x v="7"/>
    <s v="77"/>
  </r>
  <r>
    <x v="0"/>
    <x v="8"/>
    <n v="2.1791"/>
  </r>
  <r>
    <x v="0"/>
    <x v="17"/>
    <m/>
  </r>
  <r>
    <x v="0"/>
    <x v="18"/>
    <m/>
  </r>
  <r>
    <x v="0"/>
    <x v="22"/>
    <n v="2"/>
  </r>
  <r>
    <x v="0"/>
    <x v="19"/>
    <m/>
  </r>
  <r>
    <x v="0"/>
    <x v="20"/>
    <m/>
  </r>
  <r>
    <x v="0"/>
    <x v="26"/>
    <m/>
  </r>
  <r>
    <x v="0"/>
    <x v="27"/>
    <m/>
  </r>
  <r>
    <x v="0"/>
    <x v="29"/>
    <m/>
  </r>
  <r>
    <x v="0"/>
    <x v="30"/>
    <m/>
  </r>
  <r>
    <x v="0"/>
    <x v="7"/>
    <n v="1"/>
  </r>
  <r>
    <x v="0"/>
    <x v="7"/>
    <n v="3"/>
  </r>
  <r>
    <x v="0"/>
    <x v="7"/>
    <m/>
  </r>
  <r>
    <x v="0"/>
    <x v="7"/>
    <m/>
  </r>
  <r>
    <x v="0"/>
    <x v="7"/>
    <m/>
  </r>
  <r>
    <x v="0"/>
    <x v="7"/>
    <m/>
  </r>
  <r>
    <x v="0"/>
    <x v="7"/>
    <m/>
  </r>
  <r>
    <x v="0"/>
    <x v="7"/>
    <m/>
  </r>
  <r>
    <x v="0"/>
    <x v="7"/>
    <n v="1"/>
  </r>
  <r>
    <x v="0"/>
    <x v="7"/>
    <m/>
  </r>
  <r>
    <x v="0"/>
    <x v="7"/>
    <m/>
  </r>
  <r>
    <x v="18"/>
    <x v="0"/>
    <s v="Southampton"/>
  </r>
  <r>
    <x v="18"/>
    <x v="1"/>
    <s v="Hampshire"/>
  </r>
  <r>
    <x v="18"/>
    <x v="15"/>
    <s v="m"/>
  </r>
  <r>
    <x v="18"/>
    <x v="3"/>
    <s v="C"/>
  </r>
  <r>
    <x v="18"/>
    <x v="4"/>
    <n v="3"/>
  </r>
  <r>
    <x v="18"/>
    <x v="5"/>
    <s v="C46"/>
  </r>
  <r>
    <x v="18"/>
    <x v="6"/>
    <s v="1-4-0"/>
  </r>
  <r>
    <x v="18"/>
    <x v="7"/>
    <s v="20"/>
  </r>
  <r>
    <x v="18"/>
    <x v="8"/>
    <n v="0.56599999999999995"/>
  </r>
  <r>
    <x v="18"/>
    <x v="17"/>
    <m/>
  </r>
  <r>
    <x v="18"/>
    <x v="18"/>
    <m/>
  </r>
  <r>
    <x v="18"/>
    <x v="22"/>
    <m/>
  </r>
  <r>
    <x v="18"/>
    <x v="19"/>
    <n v="1"/>
  </r>
  <r>
    <x v="18"/>
    <x v="20"/>
    <m/>
  </r>
  <r>
    <x v="18"/>
    <x v="26"/>
    <m/>
  </r>
  <r>
    <x v="18"/>
    <x v="27"/>
    <m/>
  </r>
  <r>
    <x v="18"/>
    <x v="29"/>
    <m/>
  </r>
  <r>
    <x v="18"/>
    <x v="30"/>
    <m/>
  </r>
  <r>
    <x v="18"/>
    <x v="7"/>
    <n v="7"/>
  </r>
  <r>
    <x v="18"/>
    <x v="7"/>
    <n v="8"/>
  </r>
  <r>
    <x v="18"/>
    <x v="7"/>
    <m/>
  </r>
  <r>
    <x v="18"/>
    <x v="7"/>
    <n v="1"/>
  </r>
  <r>
    <x v="18"/>
    <x v="7"/>
    <m/>
  </r>
  <r>
    <x v="18"/>
    <x v="7"/>
    <m/>
  </r>
  <r>
    <x v="18"/>
    <x v="7"/>
    <m/>
  </r>
  <r>
    <x v="18"/>
    <x v="7"/>
    <m/>
  </r>
  <r>
    <x v="18"/>
    <x v="7"/>
    <n v="6"/>
  </r>
  <r>
    <x v="18"/>
    <x v="7"/>
    <m/>
  </r>
  <r>
    <x v="18"/>
    <x v="7"/>
    <m/>
  </r>
  <r>
    <x v="16"/>
    <x v="0"/>
    <s v="IOW"/>
  </r>
  <r>
    <x v="16"/>
    <x v="1"/>
    <m/>
  </r>
  <r>
    <x v="16"/>
    <x v="15"/>
    <s v="m"/>
  </r>
  <r>
    <x v="16"/>
    <x v="3"/>
    <s v="A"/>
  </r>
  <r>
    <x v="16"/>
    <x v="4"/>
    <n v="4"/>
  </r>
  <r>
    <x v="16"/>
    <x v="5"/>
    <s v="A16"/>
  </r>
  <r>
    <x v="16"/>
    <x v="6"/>
    <s v="3-15-0"/>
  </r>
  <r>
    <x v="16"/>
    <x v="7"/>
    <s v="63"/>
  </r>
  <r>
    <x v="16"/>
    <x v="8"/>
    <n v="1.7828999999999999"/>
  </r>
  <r>
    <x v="16"/>
    <x v="17"/>
    <m/>
  </r>
  <r>
    <x v="16"/>
    <x v="18"/>
    <m/>
  </r>
  <r>
    <x v="16"/>
    <x v="22"/>
    <n v="1"/>
  </r>
  <r>
    <x v="16"/>
    <x v="19"/>
    <m/>
  </r>
  <r>
    <x v="16"/>
    <x v="20"/>
    <m/>
  </r>
  <r>
    <x v="16"/>
    <x v="26"/>
    <m/>
  </r>
  <r>
    <x v="16"/>
    <x v="27"/>
    <m/>
  </r>
  <r>
    <x v="16"/>
    <x v="29"/>
    <m/>
  </r>
  <r>
    <x v="16"/>
    <x v="30"/>
    <m/>
  </r>
  <r>
    <x v="16"/>
    <x v="7"/>
    <n v="7"/>
  </r>
  <r>
    <x v="16"/>
    <x v="7"/>
    <n v="8"/>
  </r>
  <r>
    <x v="16"/>
    <x v="7"/>
    <m/>
  </r>
  <r>
    <x v="16"/>
    <x v="7"/>
    <n v="1"/>
  </r>
  <r>
    <x v="16"/>
    <x v="7"/>
    <m/>
  </r>
  <r>
    <x v="16"/>
    <x v="7"/>
    <m/>
  </r>
  <r>
    <x v="16"/>
    <x v="7"/>
    <m/>
  </r>
  <r>
    <x v="16"/>
    <x v="7"/>
    <m/>
  </r>
  <r>
    <x v="16"/>
    <x v="7"/>
    <n v="6"/>
  </r>
  <r>
    <x v="16"/>
    <x v="7"/>
    <m/>
  </r>
  <r>
    <x v="16"/>
    <x v="7"/>
    <m/>
  </r>
  <r>
    <x v="48"/>
    <x v="0"/>
    <s v="Weston Super Mare"/>
  </r>
  <r>
    <x v="48"/>
    <x v="1"/>
    <m/>
  </r>
  <r>
    <x v="48"/>
    <x v="15"/>
    <s v="m"/>
  </r>
  <r>
    <x v="48"/>
    <x v="3"/>
    <s v="B"/>
  </r>
  <r>
    <x v="48"/>
    <x v="4"/>
    <n v="4"/>
  </r>
  <r>
    <x v="48"/>
    <x v="5"/>
    <s v="B21"/>
  </r>
  <r>
    <x v="48"/>
    <x v="6"/>
    <s v="1-4-0"/>
  </r>
  <r>
    <x v="48"/>
    <x v="7"/>
    <s v="20"/>
  </r>
  <r>
    <x v="48"/>
    <x v="8"/>
    <n v="0.56599999999999995"/>
  </r>
  <r>
    <x v="48"/>
    <x v="17"/>
    <m/>
  </r>
  <r>
    <x v="48"/>
    <x v="18"/>
    <m/>
  </r>
  <r>
    <x v="48"/>
    <x v="22"/>
    <m/>
  </r>
  <r>
    <x v="48"/>
    <x v="19"/>
    <m/>
  </r>
  <r>
    <x v="48"/>
    <x v="20"/>
    <m/>
  </r>
  <r>
    <x v="48"/>
    <x v="26"/>
    <m/>
  </r>
  <r>
    <x v="48"/>
    <x v="27"/>
    <m/>
  </r>
  <r>
    <x v="48"/>
    <x v="29"/>
    <m/>
  </r>
  <r>
    <x v="48"/>
    <x v="30"/>
    <n v="1"/>
  </r>
  <r>
    <x v="48"/>
    <x v="7"/>
    <n v="15"/>
  </r>
  <r>
    <x v="48"/>
    <x v="7"/>
    <n v="16"/>
  </r>
  <r>
    <x v="48"/>
    <x v="7"/>
    <m/>
  </r>
  <r>
    <x v="48"/>
    <x v="7"/>
    <m/>
  </r>
  <r>
    <x v="48"/>
    <x v="7"/>
    <m/>
  </r>
  <r>
    <x v="48"/>
    <x v="7"/>
    <n v="1"/>
  </r>
  <r>
    <x v="48"/>
    <x v="7"/>
    <m/>
  </r>
  <r>
    <x v="48"/>
    <x v="7"/>
    <m/>
  </r>
  <r>
    <x v="48"/>
    <x v="7"/>
    <n v="14"/>
  </r>
  <r>
    <x v="48"/>
    <x v="7"/>
    <m/>
  </r>
  <r>
    <x v="48"/>
    <x v="7"/>
    <m/>
  </r>
  <r>
    <x v="4"/>
    <x v="0"/>
    <s v="Portsmouth"/>
  </r>
  <r>
    <x v="4"/>
    <x v="1"/>
    <m/>
  </r>
  <r>
    <x v="4"/>
    <x v="15"/>
    <s v="m"/>
  </r>
  <r>
    <x v="4"/>
    <x v="3"/>
    <s v="C"/>
  </r>
  <r>
    <x v="4"/>
    <x v="4"/>
    <n v="4"/>
  </r>
  <r>
    <x v="4"/>
    <x v="5"/>
    <s v="C52"/>
  </r>
  <r>
    <x v="4"/>
    <x v="6"/>
    <s v="0-14-0"/>
  </r>
  <r>
    <x v="4"/>
    <x v="7"/>
    <s v="14"/>
  </r>
  <r>
    <x v="4"/>
    <x v="8"/>
    <n v="0.3962"/>
  </r>
  <r>
    <x v="4"/>
    <x v="17"/>
    <m/>
  </r>
  <r>
    <x v="4"/>
    <x v="18"/>
    <m/>
  </r>
  <r>
    <x v="4"/>
    <x v="22"/>
    <m/>
  </r>
  <r>
    <x v="4"/>
    <x v="19"/>
    <n v="1"/>
  </r>
  <r>
    <x v="4"/>
    <x v="20"/>
    <m/>
  </r>
  <r>
    <x v="4"/>
    <x v="26"/>
    <m/>
  </r>
  <r>
    <x v="4"/>
    <x v="27"/>
    <m/>
  </r>
  <r>
    <x v="4"/>
    <x v="29"/>
    <m/>
  </r>
  <r>
    <x v="4"/>
    <x v="30"/>
    <m/>
  </r>
  <r>
    <x v="4"/>
    <x v="7"/>
    <n v="1"/>
  </r>
  <r>
    <x v="4"/>
    <x v="7"/>
    <n v="2"/>
  </r>
  <r>
    <x v="4"/>
    <x v="7"/>
    <m/>
  </r>
  <r>
    <x v="4"/>
    <x v="7"/>
    <m/>
  </r>
  <r>
    <x v="4"/>
    <x v="7"/>
    <m/>
  </r>
  <r>
    <x v="4"/>
    <x v="7"/>
    <m/>
  </r>
  <r>
    <x v="4"/>
    <x v="7"/>
    <m/>
  </r>
  <r>
    <x v="4"/>
    <x v="7"/>
    <m/>
  </r>
  <r>
    <x v="4"/>
    <x v="7"/>
    <n v="1"/>
  </r>
  <r>
    <x v="4"/>
    <x v="7"/>
    <m/>
  </r>
  <r>
    <x v="4"/>
    <x v="7"/>
    <m/>
  </r>
  <r>
    <x v="2"/>
    <x v="0"/>
    <s v="Somerset"/>
  </r>
  <r>
    <x v="2"/>
    <x v="1"/>
    <m/>
  </r>
  <r>
    <x v="2"/>
    <x v="15"/>
    <s v="m"/>
  </r>
  <r>
    <x v="2"/>
    <x v="3"/>
    <s v="C"/>
  </r>
  <r>
    <x v="2"/>
    <x v="4"/>
    <n v="4"/>
  </r>
  <r>
    <x v="2"/>
    <x v="5"/>
    <s v="C60"/>
  </r>
  <r>
    <x v="2"/>
    <x v="6"/>
    <s v="0-14-0"/>
  </r>
  <r>
    <x v="2"/>
    <x v="7"/>
    <s v="14"/>
  </r>
  <r>
    <x v="2"/>
    <x v="8"/>
    <n v="0.3962"/>
  </r>
  <r>
    <x v="2"/>
    <x v="17"/>
    <m/>
  </r>
  <r>
    <x v="2"/>
    <x v="18"/>
    <m/>
  </r>
  <r>
    <x v="2"/>
    <x v="22"/>
    <m/>
  </r>
  <r>
    <x v="2"/>
    <x v="19"/>
    <n v="1"/>
  </r>
  <r>
    <x v="2"/>
    <x v="20"/>
    <m/>
  </r>
  <r>
    <x v="2"/>
    <x v="26"/>
    <m/>
  </r>
  <r>
    <x v="2"/>
    <x v="27"/>
    <m/>
  </r>
  <r>
    <x v="2"/>
    <x v="29"/>
    <m/>
  </r>
  <r>
    <x v="2"/>
    <x v="30"/>
    <m/>
  </r>
  <r>
    <x v="2"/>
    <x v="7"/>
    <n v="1"/>
  </r>
  <r>
    <x v="2"/>
    <x v="7"/>
    <n v="2"/>
  </r>
  <r>
    <x v="2"/>
    <x v="7"/>
    <m/>
  </r>
  <r>
    <x v="2"/>
    <x v="7"/>
    <m/>
  </r>
  <r>
    <x v="2"/>
    <x v="7"/>
    <m/>
  </r>
  <r>
    <x v="2"/>
    <x v="7"/>
    <m/>
  </r>
  <r>
    <x v="2"/>
    <x v="7"/>
    <m/>
  </r>
  <r>
    <x v="2"/>
    <x v="7"/>
    <m/>
  </r>
  <r>
    <x v="2"/>
    <x v="7"/>
    <m/>
  </r>
  <r>
    <x v="2"/>
    <x v="7"/>
    <m/>
  </r>
  <r>
    <x v="2"/>
    <x v="7"/>
    <n v="1"/>
  </r>
  <r>
    <x v="32"/>
    <x v="0"/>
    <s v="Bristol"/>
  </r>
  <r>
    <x v="32"/>
    <x v="1"/>
    <m/>
  </r>
  <r>
    <x v="32"/>
    <x v="15"/>
    <s v="m"/>
  </r>
  <r>
    <x v="32"/>
    <x v="3"/>
    <s v="C"/>
  </r>
  <r>
    <x v="32"/>
    <x v="4"/>
    <n v="4"/>
  </r>
  <r>
    <x v="32"/>
    <x v="5"/>
    <s v="C41"/>
  </r>
  <r>
    <x v="32"/>
    <x v="6"/>
    <s v="0-14-0"/>
  </r>
  <r>
    <x v="32"/>
    <x v="7"/>
    <s v="14"/>
  </r>
  <r>
    <x v="32"/>
    <x v="8"/>
    <n v="0.3962"/>
  </r>
  <r>
    <x v="32"/>
    <x v="17"/>
    <m/>
  </r>
  <r>
    <x v="32"/>
    <x v="18"/>
    <m/>
  </r>
  <r>
    <x v="32"/>
    <x v="22"/>
    <n v="1"/>
  </r>
  <r>
    <x v="32"/>
    <x v="19"/>
    <m/>
  </r>
  <r>
    <x v="32"/>
    <x v="20"/>
    <m/>
  </r>
  <r>
    <x v="32"/>
    <x v="26"/>
    <m/>
  </r>
  <r>
    <x v="32"/>
    <x v="27"/>
    <m/>
  </r>
  <r>
    <x v="32"/>
    <x v="29"/>
    <m/>
  </r>
  <r>
    <x v="32"/>
    <x v="30"/>
    <m/>
  </r>
  <r>
    <x v="32"/>
    <x v="7"/>
    <n v="0"/>
  </r>
  <r>
    <x v="32"/>
    <x v="7"/>
    <n v="1"/>
  </r>
  <r>
    <x v="32"/>
    <x v="7"/>
    <m/>
  </r>
  <r>
    <x v="32"/>
    <x v="7"/>
    <m/>
  </r>
  <r>
    <x v="32"/>
    <x v="7"/>
    <m/>
  </r>
  <r>
    <x v="32"/>
    <x v="7"/>
    <m/>
  </r>
  <r>
    <x v="32"/>
    <x v="7"/>
    <m/>
  </r>
  <r>
    <x v="32"/>
    <x v="7"/>
    <m/>
  </r>
  <r>
    <x v="32"/>
    <x v="7"/>
    <m/>
  </r>
  <r>
    <x v="32"/>
    <x v="7"/>
    <m/>
  </r>
  <r>
    <x v="32"/>
    <x v="7"/>
    <m/>
  </r>
  <r>
    <x v="3"/>
    <x v="0"/>
    <s v="Southampton"/>
  </r>
  <r>
    <x v="3"/>
    <x v="1"/>
    <m/>
  </r>
  <r>
    <x v="3"/>
    <x v="15"/>
    <s v="m"/>
  </r>
  <r>
    <x v="3"/>
    <x v="3"/>
    <s v="A"/>
  </r>
  <r>
    <x v="3"/>
    <x v="4"/>
    <n v="5"/>
  </r>
  <r>
    <x v="3"/>
    <x v="5"/>
    <s v="A07"/>
  </r>
  <r>
    <x v="3"/>
    <x v="6"/>
    <s v="3-11-0"/>
  </r>
  <r>
    <x v="3"/>
    <x v="7"/>
    <s v="59"/>
  </r>
  <r>
    <x v="3"/>
    <x v="8"/>
    <n v="1.6697"/>
  </r>
  <r>
    <x v="3"/>
    <x v="17"/>
    <m/>
  </r>
  <r>
    <x v="3"/>
    <x v="18"/>
    <m/>
  </r>
  <r>
    <x v="3"/>
    <x v="22"/>
    <n v="1"/>
  </r>
  <r>
    <x v="3"/>
    <x v="19"/>
    <m/>
  </r>
  <r>
    <x v="3"/>
    <x v="20"/>
    <m/>
  </r>
  <r>
    <x v="3"/>
    <x v="26"/>
    <m/>
  </r>
  <r>
    <x v="3"/>
    <x v="27"/>
    <m/>
  </r>
  <r>
    <x v="3"/>
    <x v="29"/>
    <m/>
  </r>
  <r>
    <x v="3"/>
    <x v="30"/>
    <m/>
  </r>
  <r>
    <x v="3"/>
    <x v="7"/>
    <n v="3"/>
  </r>
  <r>
    <x v="3"/>
    <x v="7"/>
    <n v="4"/>
  </r>
  <r>
    <x v="3"/>
    <x v="7"/>
    <m/>
  </r>
  <r>
    <x v="3"/>
    <x v="7"/>
    <m/>
  </r>
  <r>
    <x v="3"/>
    <x v="7"/>
    <m/>
  </r>
  <r>
    <x v="3"/>
    <x v="7"/>
    <m/>
  </r>
  <r>
    <x v="3"/>
    <x v="7"/>
    <m/>
  </r>
  <r>
    <x v="3"/>
    <x v="7"/>
    <m/>
  </r>
  <r>
    <x v="3"/>
    <x v="7"/>
    <n v="3"/>
  </r>
  <r>
    <x v="3"/>
    <x v="7"/>
    <m/>
  </r>
  <r>
    <x v="3"/>
    <x v="7"/>
    <m/>
  </r>
  <r>
    <x v="10"/>
    <x v="0"/>
    <s v="Southampton"/>
  </r>
  <r>
    <x v="10"/>
    <x v="1"/>
    <m/>
  </r>
  <r>
    <x v="10"/>
    <x v="15"/>
    <s v="m"/>
  </r>
  <r>
    <x v="10"/>
    <x v="3"/>
    <s v="B"/>
  </r>
  <r>
    <x v="10"/>
    <x v="4"/>
    <n v="5"/>
  </r>
  <r>
    <x v="10"/>
    <x v="5"/>
    <s v="B27"/>
  </r>
  <r>
    <x v="10"/>
    <x v="6"/>
    <s v="1-3-0"/>
  </r>
  <r>
    <x v="10"/>
    <x v="7"/>
    <s v="19"/>
  </r>
  <r>
    <x v="10"/>
    <x v="8"/>
    <n v="0.53769999999999996"/>
  </r>
  <r>
    <x v="10"/>
    <x v="17"/>
    <m/>
  </r>
  <r>
    <x v="10"/>
    <x v="18"/>
    <m/>
  </r>
  <r>
    <x v="10"/>
    <x v="22"/>
    <m/>
  </r>
  <r>
    <x v="10"/>
    <x v="19"/>
    <m/>
  </r>
  <r>
    <x v="10"/>
    <x v="20"/>
    <m/>
  </r>
  <r>
    <x v="10"/>
    <x v="26"/>
    <m/>
  </r>
  <r>
    <x v="10"/>
    <x v="27"/>
    <m/>
  </r>
  <r>
    <x v="10"/>
    <x v="29"/>
    <m/>
  </r>
  <r>
    <x v="10"/>
    <x v="30"/>
    <n v="1"/>
  </r>
  <r>
    <x v="10"/>
    <x v="7"/>
    <n v="3"/>
  </r>
  <r>
    <x v="10"/>
    <x v="7"/>
    <n v="4"/>
  </r>
  <r>
    <x v="10"/>
    <x v="7"/>
    <m/>
  </r>
  <r>
    <x v="10"/>
    <x v="7"/>
    <m/>
  </r>
  <r>
    <x v="10"/>
    <x v="7"/>
    <m/>
  </r>
  <r>
    <x v="10"/>
    <x v="7"/>
    <m/>
  </r>
  <r>
    <x v="10"/>
    <x v="7"/>
    <m/>
  </r>
  <r>
    <x v="10"/>
    <x v="7"/>
    <m/>
  </r>
  <r>
    <x v="10"/>
    <x v="7"/>
    <n v="3"/>
  </r>
  <r>
    <x v="10"/>
    <x v="7"/>
    <m/>
  </r>
  <r>
    <x v="10"/>
    <x v="7"/>
    <m/>
  </r>
  <r>
    <x v="25"/>
    <x v="0"/>
    <s v="Portsmouth"/>
  </r>
  <r>
    <x v="25"/>
    <x v="1"/>
    <m/>
  </r>
  <r>
    <x v="25"/>
    <x v="15"/>
    <s v="m"/>
  </r>
  <r>
    <x v="25"/>
    <x v="3"/>
    <s v="A"/>
  </r>
  <r>
    <x v="25"/>
    <x v="4"/>
    <n v="6"/>
  </r>
  <r>
    <x v="25"/>
    <x v="5"/>
    <s v="A03"/>
  </r>
  <r>
    <x v="25"/>
    <x v="6"/>
    <s v="2-15-0"/>
  </r>
  <r>
    <x v="25"/>
    <x v="7"/>
    <s v="47"/>
  </r>
  <r>
    <x v="25"/>
    <x v="8"/>
    <n v="1.3300999999999998"/>
  </r>
  <r>
    <x v="25"/>
    <x v="17"/>
    <m/>
  </r>
  <r>
    <x v="25"/>
    <x v="18"/>
    <m/>
  </r>
  <r>
    <x v="25"/>
    <x v="22"/>
    <m/>
  </r>
  <r>
    <x v="25"/>
    <x v="19"/>
    <m/>
  </r>
  <r>
    <x v="25"/>
    <x v="20"/>
    <m/>
  </r>
  <r>
    <x v="25"/>
    <x v="26"/>
    <m/>
  </r>
  <r>
    <x v="25"/>
    <x v="27"/>
    <m/>
  </r>
  <r>
    <x v="25"/>
    <x v="29"/>
    <m/>
  </r>
  <r>
    <x v="25"/>
    <x v="30"/>
    <n v="1"/>
  </r>
  <r>
    <x v="25"/>
    <x v="7"/>
    <n v="9"/>
  </r>
  <r>
    <x v="25"/>
    <x v="7"/>
    <n v="10"/>
  </r>
  <r>
    <x v="25"/>
    <x v="7"/>
    <m/>
  </r>
  <r>
    <x v="25"/>
    <x v="7"/>
    <m/>
  </r>
  <r>
    <x v="25"/>
    <x v="7"/>
    <m/>
  </r>
  <r>
    <x v="25"/>
    <x v="7"/>
    <m/>
  </r>
  <r>
    <x v="25"/>
    <x v="7"/>
    <m/>
  </r>
  <r>
    <x v="25"/>
    <x v="7"/>
    <m/>
  </r>
  <r>
    <x v="25"/>
    <x v="7"/>
    <n v="9"/>
  </r>
  <r>
    <x v="25"/>
    <x v="7"/>
    <m/>
  </r>
  <r>
    <x v="25"/>
    <x v="7"/>
    <m/>
  </r>
  <r>
    <x v="151"/>
    <x v="0"/>
    <m/>
  </r>
  <r>
    <x v="151"/>
    <x v="1"/>
    <m/>
  </r>
  <r>
    <x v="151"/>
    <x v="15"/>
    <s v="nm"/>
  </r>
  <r>
    <x v="151"/>
    <x v="3"/>
    <s v="B"/>
  </r>
  <r>
    <x v="151"/>
    <x v="4"/>
    <n v="6"/>
  </r>
  <r>
    <x v="151"/>
    <x v="5"/>
    <s v="B36"/>
  </r>
  <r>
    <x v="151"/>
    <x v="6"/>
    <s v="0-15-8"/>
  </r>
  <r>
    <x v="151"/>
    <x v="7"/>
    <s v="15.5"/>
  </r>
  <r>
    <x v="151"/>
    <x v="8"/>
    <n v="0.43864999999999998"/>
  </r>
  <r>
    <x v="151"/>
    <x v="17"/>
    <m/>
  </r>
  <r>
    <x v="151"/>
    <x v="18"/>
    <m/>
  </r>
  <r>
    <x v="151"/>
    <x v="22"/>
    <m/>
  </r>
  <r>
    <x v="151"/>
    <x v="19"/>
    <m/>
  </r>
  <r>
    <x v="151"/>
    <x v="20"/>
    <m/>
  </r>
  <r>
    <x v="151"/>
    <x v="26"/>
    <m/>
  </r>
  <r>
    <x v="151"/>
    <x v="27"/>
    <m/>
  </r>
  <r>
    <x v="151"/>
    <x v="29"/>
    <m/>
  </r>
  <r>
    <x v="151"/>
    <x v="30"/>
    <n v="1"/>
  </r>
  <r>
    <x v="151"/>
    <x v="7"/>
    <n v="6"/>
  </r>
  <r>
    <x v="151"/>
    <x v="7"/>
    <n v="7"/>
  </r>
  <r>
    <x v="151"/>
    <x v="7"/>
    <m/>
  </r>
  <r>
    <x v="151"/>
    <x v="7"/>
    <n v="1"/>
  </r>
  <r>
    <x v="151"/>
    <x v="7"/>
    <m/>
  </r>
  <r>
    <x v="151"/>
    <x v="7"/>
    <n v="1"/>
  </r>
  <r>
    <x v="151"/>
    <x v="7"/>
    <m/>
  </r>
  <r>
    <x v="151"/>
    <x v="7"/>
    <m/>
  </r>
  <r>
    <x v="151"/>
    <x v="7"/>
    <n v="4"/>
  </r>
  <r>
    <x v="151"/>
    <x v="7"/>
    <m/>
  </r>
  <r>
    <x v="151"/>
    <x v="7"/>
    <m/>
  </r>
  <r>
    <x v="47"/>
    <x v="0"/>
    <s v="Portsmouth"/>
  </r>
  <r>
    <x v="47"/>
    <x v="1"/>
    <m/>
  </r>
  <r>
    <x v="47"/>
    <x v="15"/>
    <s v="m"/>
  </r>
  <r>
    <x v="47"/>
    <x v="3"/>
    <s v="A"/>
  </r>
  <r>
    <x v="47"/>
    <x v="4"/>
    <n v="7"/>
  </r>
  <r>
    <x v="47"/>
    <x v="5"/>
    <s v="A14"/>
  </r>
  <r>
    <x v="47"/>
    <x v="6"/>
    <s v="2-3-0"/>
  </r>
  <r>
    <x v="47"/>
    <x v="7"/>
    <s v="35"/>
  </r>
  <r>
    <x v="47"/>
    <x v="8"/>
    <n v="0.99049999999999994"/>
  </r>
  <r>
    <x v="47"/>
    <x v="17"/>
    <m/>
  </r>
  <r>
    <x v="47"/>
    <x v="18"/>
    <m/>
  </r>
  <r>
    <x v="47"/>
    <x v="22"/>
    <m/>
  </r>
  <r>
    <x v="47"/>
    <x v="19"/>
    <n v="2"/>
  </r>
  <r>
    <x v="47"/>
    <x v="20"/>
    <m/>
  </r>
  <r>
    <x v="47"/>
    <x v="26"/>
    <m/>
  </r>
  <r>
    <x v="47"/>
    <x v="27"/>
    <m/>
  </r>
  <r>
    <x v="47"/>
    <x v="29"/>
    <m/>
  </r>
  <r>
    <x v="47"/>
    <x v="30"/>
    <m/>
  </r>
  <r>
    <x v="47"/>
    <x v="7"/>
    <n v="9"/>
  </r>
  <r>
    <x v="47"/>
    <x v="7"/>
    <n v="11"/>
  </r>
  <r>
    <x v="47"/>
    <x v="7"/>
    <m/>
  </r>
  <r>
    <x v="47"/>
    <x v="7"/>
    <m/>
  </r>
  <r>
    <x v="47"/>
    <x v="7"/>
    <m/>
  </r>
  <r>
    <x v="47"/>
    <x v="7"/>
    <m/>
  </r>
  <r>
    <x v="47"/>
    <x v="7"/>
    <m/>
  </r>
  <r>
    <x v="47"/>
    <x v="7"/>
    <m/>
  </r>
  <r>
    <x v="47"/>
    <x v="7"/>
    <n v="9"/>
  </r>
  <r>
    <x v="47"/>
    <x v="7"/>
    <m/>
  </r>
  <r>
    <x v="47"/>
    <x v="7"/>
    <m/>
  </r>
  <r>
    <x v="60"/>
    <x v="0"/>
    <m/>
  </r>
  <r>
    <x v="60"/>
    <x v="1"/>
    <m/>
  </r>
  <r>
    <x v="60"/>
    <x v="15"/>
    <s v="m"/>
  </r>
  <r>
    <x v="60"/>
    <x v="3"/>
    <s v="C"/>
  </r>
  <r>
    <x v="60"/>
    <x v="4"/>
    <n v="7"/>
  </r>
  <r>
    <x v="60"/>
    <x v="5"/>
    <s v="C63"/>
  </r>
  <r>
    <x v="60"/>
    <x v="6"/>
    <s v="0-10-0"/>
  </r>
  <r>
    <x v="60"/>
    <x v="7"/>
    <s v="10"/>
  </r>
  <r>
    <x v="60"/>
    <x v="8"/>
    <n v="0.28299999999999997"/>
  </r>
  <r>
    <x v="60"/>
    <x v="17"/>
    <m/>
  </r>
  <r>
    <x v="60"/>
    <x v="18"/>
    <m/>
  </r>
  <r>
    <x v="60"/>
    <x v="22"/>
    <m/>
  </r>
  <r>
    <x v="60"/>
    <x v="19"/>
    <m/>
  </r>
  <r>
    <x v="60"/>
    <x v="20"/>
    <m/>
  </r>
  <r>
    <x v="60"/>
    <x v="26"/>
    <m/>
  </r>
  <r>
    <x v="60"/>
    <x v="27"/>
    <m/>
  </r>
  <r>
    <x v="60"/>
    <x v="29"/>
    <m/>
  </r>
  <r>
    <x v="60"/>
    <x v="30"/>
    <n v="1"/>
  </r>
  <r>
    <x v="60"/>
    <x v="7"/>
    <n v="0"/>
  </r>
  <r>
    <x v="60"/>
    <x v="7"/>
    <n v="1"/>
  </r>
  <r>
    <x v="60"/>
    <x v="7"/>
    <m/>
  </r>
  <r>
    <x v="60"/>
    <x v="7"/>
    <m/>
  </r>
  <r>
    <x v="60"/>
    <x v="7"/>
    <m/>
  </r>
  <r>
    <x v="60"/>
    <x v="7"/>
    <m/>
  </r>
  <r>
    <x v="60"/>
    <x v="7"/>
    <m/>
  </r>
  <r>
    <x v="60"/>
    <x v="7"/>
    <m/>
  </r>
  <r>
    <x v="60"/>
    <x v="7"/>
    <m/>
  </r>
  <r>
    <x v="60"/>
    <x v="7"/>
    <m/>
  </r>
  <r>
    <x v="60"/>
    <x v="7"/>
    <m/>
  </r>
  <r>
    <x v="81"/>
    <x v="0"/>
    <s v="Aldershot"/>
  </r>
  <r>
    <x v="81"/>
    <x v="1"/>
    <m/>
  </r>
  <r>
    <x v="81"/>
    <x v="15"/>
    <s v="m"/>
  </r>
  <r>
    <x v="81"/>
    <x v="3"/>
    <s v="B"/>
  </r>
  <r>
    <x v="81"/>
    <x v="4"/>
    <n v="7"/>
  </r>
  <r>
    <x v="81"/>
    <x v="5"/>
    <s v="B28"/>
  </r>
  <r>
    <x v="81"/>
    <x v="6"/>
    <s v="0-7-0"/>
  </r>
  <r>
    <x v="81"/>
    <x v="7"/>
    <s v="7"/>
  </r>
  <r>
    <x v="81"/>
    <x v="8"/>
    <n v="0.1981"/>
  </r>
  <r>
    <x v="81"/>
    <x v="17"/>
    <m/>
  </r>
  <r>
    <x v="81"/>
    <x v="18"/>
    <m/>
  </r>
  <r>
    <x v="81"/>
    <x v="22"/>
    <m/>
  </r>
  <r>
    <x v="81"/>
    <x v="19"/>
    <m/>
  </r>
  <r>
    <x v="81"/>
    <x v="20"/>
    <m/>
  </r>
  <r>
    <x v="81"/>
    <x v="26"/>
    <n v="1"/>
  </r>
  <r>
    <x v="81"/>
    <x v="27"/>
    <m/>
  </r>
  <r>
    <x v="81"/>
    <x v="29"/>
    <m/>
  </r>
  <r>
    <x v="81"/>
    <x v="30"/>
    <m/>
  </r>
  <r>
    <x v="81"/>
    <x v="7"/>
    <n v="2"/>
  </r>
  <r>
    <x v="81"/>
    <x v="7"/>
    <n v="3"/>
  </r>
  <r>
    <x v="81"/>
    <x v="7"/>
    <m/>
  </r>
  <r>
    <x v="81"/>
    <x v="7"/>
    <m/>
  </r>
  <r>
    <x v="81"/>
    <x v="7"/>
    <m/>
  </r>
  <r>
    <x v="81"/>
    <x v="7"/>
    <m/>
  </r>
  <r>
    <x v="81"/>
    <x v="7"/>
    <m/>
  </r>
  <r>
    <x v="81"/>
    <x v="7"/>
    <m/>
  </r>
  <r>
    <x v="81"/>
    <x v="7"/>
    <n v="2"/>
  </r>
  <r>
    <x v="81"/>
    <x v="7"/>
    <m/>
  </r>
  <r>
    <x v="81"/>
    <x v="7"/>
    <m/>
  </r>
  <r>
    <x v="7"/>
    <x v="0"/>
    <s v="Southampton"/>
  </r>
  <r>
    <x v="7"/>
    <x v="1"/>
    <m/>
  </r>
  <r>
    <x v="7"/>
    <x v="15"/>
    <s v="m"/>
  </r>
  <r>
    <x v="7"/>
    <x v="3"/>
    <s v="A"/>
  </r>
  <r>
    <x v="7"/>
    <x v="4"/>
    <n v="8"/>
  </r>
  <r>
    <x v="7"/>
    <x v="5"/>
    <s v="A15"/>
  </r>
  <r>
    <x v="7"/>
    <x v="6"/>
    <s v="1-15-0"/>
  </r>
  <r>
    <x v="7"/>
    <x v="7"/>
    <s v="31"/>
  </r>
  <r>
    <x v="7"/>
    <x v="8"/>
    <n v="0.87729999999999997"/>
  </r>
  <r>
    <x v="7"/>
    <x v="17"/>
    <m/>
  </r>
  <r>
    <x v="7"/>
    <x v="18"/>
    <m/>
  </r>
  <r>
    <x v="7"/>
    <x v="22"/>
    <m/>
  </r>
  <r>
    <x v="7"/>
    <x v="19"/>
    <n v="1"/>
  </r>
  <r>
    <x v="7"/>
    <x v="20"/>
    <m/>
  </r>
  <r>
    <x v="7"/>
    <x v="26"/>
    <m/>
  </r>
  <r>
    <x v="7"/>
    <x v="27"/>
    <m/>
  </r>
  <r>
    <x v="7"/>
    <x v="29"/>
    <m/>
  </r>
  <r>
    <x v="7"/>
    <x v="30"/>
    <m/>
  </r>
  <r>
    <x v="7"/>
    <x v="7"/>
    <n v="18"/>
  </r>
  <r>
    <x v="7"/>
    <x v="7"/>
    <n v="19"/>
  </r>
  <r>
    <x v="7"/>
    <x v="7"/>
    <m/>
  </r>
  <r>
    <x v="7"/>
    <x v="7"/>
    <m/>
  </r>
  <r>
    <x v="7"/>
    <x v="7"/>
    <m/>
  </r>
  <r>
    <x v="7"/>
    <x v="7"/>
    <m/>
  </r>
  <r>
    <x v="7"/>
    <x v="7"/>
    <m/>
  </r>
  <r>
    <x v="7"/>
    <x v="7"/>
    <m/>
  </r>
  <r>
    <x v="7"/>
    <x v="7"/>
    <n v="18"/>
  </r>
  <r>
    <x v="7"/>
    <x v="7"/>
    <m/>
  </r>
  <r>
    <x v="7"/>
    <x v="7"/>
    <m/>
  </r>
  <r>
    <x v="29"/>
    <x v="0"/>
    <s v="Southampton"/>
  </r>
  <r>
    <x v="29"/>
    <x v="1"/>
    <m/>
  </r>
  <r>
    <x v="29"/>
    <x v="15"/>
    <s v="m"/>
  </r>
  <r>
    <x v="29"/>
    <x v="3"/>
    <s v="C"/>
  </r>
  <r>
    <x v="29"/>
    <x v="4"/>
    <n v="8"/>
  </r>
  <r>
    <x v="29"/>
    <x v="5"/>
    <s v="C61"/>
  </r>
  <r>
    <x v="29"/>
    <x v="6"/>
    <s v="0-9-0"/>
  </r>
  <r>
    <x v="29"/>
    <x v="7"/>
    <s v="9"/>
  </r>
  <r>
    <x v="29"/>
    <x v="8"/>
    <n v="0.25469999999999998"/>
  </r>
  <r>
    <x v="29"/>
    <x v="17"/>
    <m/>
  </r>
  <r>
    <x v="29"/>
    <x v="18"/>
    <m/>
  </r>
  <r>
    <x v="29"/>
    <x v="22"/>
    <m/>
  </r>
  <r>
    <x v="29"/>
    <x v="19"/>
    <m/>
  </r>
  <r>
    <x v="29"/>
    <x v="20"/>
    <m/>
  </r>
  <r>
    <x v="29"/>
    <x v="26"/>
    <m/>
  </r>
  <r>
    <x v="29"/>
    <x v="27"/>
    <m/>
  </r>
  <r>
    <x v="29"/>
    <x v="29"/>
    <m/>
  </r>
  <r>
    <x v="29"/>
    <x v="30"/>
    <n v="1"/>
  </r>
  <r>
    <x v="29"/>
    <x v="7"/>
    <n v="4"/>
  </r>
  <r>
    <x v="29"/>
    <x v="7"/>
    <n v="5"/>
  </r>
  <r>
    <x v="29"/>
    <x v="7"/>
    <m/>
  </r>
  <r>
    <x v="29"/>
    <x v="7"/>
    <m/>
  </r>
  <r>
    <x v="29"/>
    <x v="7"/>
    <m/>
  </r>
  <r>
    <x v="29"/>
    <x v="7"/>
    <m/>
  </r>
  <r>
    <x v="29"/>
    <x v="7"/>
    <m/>
  </r>
  <r>
    <x v="29"/>
    <x v="7"/>
    <m/>
  </r>
  <r>
    <x v="29"/>
    <x v="7"/>
    <n v="4"/>
  </r>
  <r>
    <x v="29"/>
    <x v="7"/>
    <m/>
  </r>
  <r>
    <x v="29"/>
    <x v="7"/>
    <m/>
  </r>
  <r>
    <x v="62"/>
    <x v="0"/>
    <s v="Weston Super Mare"/>
  </r>
  <r>
    <x v="62"/>
    <x v="1"/>
    <m/>
  </r>
  <r>
    <x v="62"/>
    <x v="15"/>
    <s v="m"/>
  </r>
  <r>
    <x v="62"/>
    <x v="3"/>
    <s v="B"/>
  </r>
  <r>
    <x v="62"/>
    <x v="4"/>
    <n v="8"/>
  </r>
  <r>
    <x v="62"/>
    <x v="5"/>
    <s v="B31"/>
  </r>
  <r>
    <x v="62"/>
    <x v="6"/>
    <s v="0-6-0"/>
  </r>
  <r>
    <x v="62"/>
    <x v="7"/>
    <s v="6"/>
  </r>
  <r>
    <x v="62"/>
    <x v="8"/>
    <n v="0.16980000000000001"/>
  </r>
  <r>
    <x v="62"/>
    <x v="17"/>
    <m/>
  </r>
  <r>
    <x v="62"/>
    <x v="18"/>
    <m/>
  </r>
  <r>
    <x v="62"/>
    <x v="22"/>
    <m/>
  </r>
  <r>
    <x v="62"/>
    <x v="19"/>
    <m/>
  </r>
  <r>
    <x v="62"/>
    <x v="20"/>
    <m/>
  </r>
  <r>
    <x v="62"/>
    <x v="26"/>
    <m/>
  </r>
  <r>
    <x v="62"/>
    <x v="27"/>
    <m/>
  </r>
  <r>
    <x v="62"/>
    <x v="29"/>
    <m/>
  </r>
  <r>
    <x v="62"/>
    <x v="30"/>
    <m/>
  </r>
  <r>
    <x v="62"/>
    <x v="7"/>
    <n v="6"/>
  </r>
  <r>
    <x v="62"/>
    <x v="7"/>
    <n v="6"/>
  </r>
  <r>
    <x v="62"/>
    <x v="7"/>
    <m/>
  </r>
  <r>
    <x v="62"/>
    <x v="7"/>
    <m/>
  </r>
  <r>
    <x v="62"/>
    <x v="7"/>
    <m/>
  </r>
  <r>
    <x v="62"/>
    <x v="7"/>
    <m/>
  </r>
  <r>
    <x v="62"/>
    <x v="7"/>
    <m/>
  </r>
  <r>
    <x v="62"/>
    <x v="7"/>
    <m/>
  </r>
  <r>
    <x v="62"/>
    <x v="7"/>
    <n v="6"/>
  </r>
  <r>
    <x v="62"/>
    <x v="7"/>
    <m/>
  </r>
  <r>
    <x v="62"/>
    <x v="7"/>
    <m/>
  </r>
  <r>
    <x v="152"/>
    <x v="0"/>
    <m/>
  </r>
  <r>
    <x v="152"/>
    <x v="1"/>
    <m/>
  </r>
  <r>
    <x v="152"/>
    <x v="15"/>
    <s v="nm"/>
  </r>
  <r>
    <x v="152"/>
    <x v="3"/>
    <s v="B"/>
  </r>
  <r>
    <x v="152"/>
    <x v="4"/>
    <n v="8"/>
  </r>
  <r>
    <x v="152"/>
    <x v="5"/>
    <s v="B22"/>
  </r>
  <r>
    <x v="152"/>
    <x v="6"/>
    <s v="0-6-0"/>
  </r>
  <r>
    <x v="152"/>
    <x v="7"/>
    <s v="6"/>
  </r>
  <r>
    <x v="152"/>
    <x v="8"/>
    <n v="0.16980000000000001"/>
  </r>
  <r>
    <x v="152"/>
    <x v="17"/>
    <m/>
  </r>
  <r>
    <x v="152"/>
    <x v="18"/>
    <m/>
  </r>
  <r>
    <x v="152"/>
    <x v="22"/>
    <m/>
  </r>
  <r>
    <x v="152"/>
    <x v="19"/>
    <m/>
  </r>
  <r>
    <x v="152"/>
    <x v="20"/>
    <m/>
  </r>
  <r>
    <x v="152"/>
    <x v="26"/>
    <m/>
  </r>
  <r>
    <x v="152"/>
    <x v="27"/>
    <m/>
  </r>
  <r>
    <x v="152"/>
    <x v="29"/>
    <m/>
  </r>
  <r>
    <x v="152"/>
    <x v="30"/>
    <m/>
  </r>
  <r>
    <x v="152"/>
    <x v="7"/>
    <n v="6"/>
  </r>
  <r>
    <x v="152"/>
    <x v="7"/>
    <n v="6"/>
  </r>
  <r>
    <x v="152"/>
    <x v="7"/>
    <m/>
  </r>
  <r>
    <x v="152"/>
    <x v="7"/>
    <n v="1"/>
  </r>
  <r>
    <x v="152"/>
    <x v="7"/>
    <m/>
  </r>
  <r>
    <x v="152"/>
    <x v="7"/>
    <n v="1"/>
  </r>
  <r>
    <x v="152"/>
    <x v="7"/>
    <m/>
  </r>
  <r>
    <x v="152"/>
    <x v="7"/>
    <m/>
  </r>
  <r>
    <x v="152"/>
    <x v="7"/>
    <n v="4"/>
  </r>
  <r>
    <x v="152"/>
    <x v="7"/>
    <m/>
  </r>
  <r>
    <x v="152"/>
    <x v="7"/>
    <m/>
  </r>
  <r>
    <x v="38"/>
    <x v="0"/>
    <m/>
  </r>
  <r>
    <x v="38"/>
    <x v="1"/>
    <m/>
  </r>
  <r>
    <x v="38"/>
    <x v="15"/>
    <s v="m"/>
  </r>
  <r>
    <x v="38"/>
    <x v="3"/>
    <s v="A"/>
  </r>
  <r>
    <x v="38"/>
    <x v="4"/>
    <n v="9"/>
  </r>
  <r>
    <x v="38"/>
    <x v="5"/>
    <s v="A19"/>
  </r>
  <r>
    <x v="38"/>
    <x v="6"/>
    <s v="0-11-0"/>
  </r>
  <r>
    <x v="38"/>
    <x v="7"/>
    <s v="11"/>
  </r>
  <r>
    <x v="38"/>
    <x v="8"/>
    <n v="0.31129999999999997"/>
  </r>
  <r>
    <x v="38"/>
    <x v="17"/>
    <m/>
  </r>
  <r>
    <x v="38"/>
    <x v="18"/>
    <m/>
  </r>
  <r>
    <x v="38"/>
    <x v="22"/>
    <m/>
  </r>
  <r>
    <x v="38"/>
    <x v="19"/>
    <m/>
  </r>
  <r>
    <x v="38"/>
    <x v="20"/>
    <m/>
  </r>
  <r>
    <x v="38"/>
    <x v="26"/>
    <m/>
  </r>
  <r>
    <x v="38"/>
    <x v="27"/>
    <m/>
  </r>
  <r>
    <x v="38"/>
    <x v="29"/>
    <m/>
  </r>
  <r>
    <x v="38"/>
    <x v="30"/>
    <n v="1"/>
  </r>
  <r>
    <x v="38"/>
    <x v="7"/>
    <n v="1"/>
  </r>
  <r>
    <x v="38"/>
    <x v="7"/>
    <n v="2"/>
  </r>
  <r>
    <x v="38"/>
    <x v="7"/>
    <m/>
  </r>
  <r>
    <x v="38"/>
    <x v="7"/>
    <m/>
  </r>
  <r>
    <x v="38"/>
    <x v="7"/>
    <m/>
  </r>
  <r>
    <x v="38"/>
    <x v="7"/>
    <m/>
  </r>
  <r>
    <x v="38"/>
    <x v="7"/>
    <m/>
  </r>
  <r>
    <x v="38"/>
    <x v="7"/>
    <m/>
  </r>
  <r>
    <x v="38"/>
    <x v="7"/>
    <n v="1"/>
  </r>
  <r>
    <x v="38"/>
    <x v="7"/>
    <m/>
  </r>
  <r>
    <x v="38"/>
    <x v="7"/>
    <m/>
  </r>
  <r>
    <x v="9"/>
    <x v="0"/>
    <s v="Portsmouth"/>
  </r>
  <r>
    <x v="9"/>
    <x v="1"/>
    <m/>
  </r>
  <r>
    <x v="9"/>
    <x v="15"/>
    <s v="m"/>
  </r>
  <r>
    <x v="9"/>
    <x v="3"/>
    <s v="C"/>
  </r>
  <r>
    <x v="9"/>
    <x v="4"/>
    <n v="9"/>
  </r>
  <r>
    <x v="9"/>
    <x v="5"/>
    <s v="C47"/>
  </r>
  <r>
    <x v="9"/>
    <x v="6"/>
    <s v="0-8-0"/>
  </r>
  <r>
    <x v="9"/>
    <x v="7"/>
    <s v="8"/>
  </r>
  <r>
    <x v="9"/>
    <x v="8"/>
    <n v="0.22639999999999999"/>
  </r>
  <r>
    <x v="9"/>
    <x v="17"/>
    <m/>
  </r>
  <r>
    <x v="9"/>
    <x v="18"/>
    <m/>
  </r>
  <r>
    <x v="9"/>
    <x v="22"/>
    <m/>
  </r>
  <r>
    <x v="9"/>
    <x v="19"/>
    <m/>
  </r>
  <r>
    <x v="9"/>
    <x v="20"/>
    <m/>
  </r>
  <r>
    <x v="9"/>
    <x v="26"/>
    <m/>
  </r>
  <r>
    <x v="9"/>
    <x v="27"/>
    <n v="1"/>
  </r>
  <r>
    <x v="9"/>
    <x v="29"/>
    <m/>
  </r>
  <r>
    <x v="9"/>
    <x v="30"/>
    <m/>
  </r>
  <r>
    <x v="9"/>
    <x v="7"/>
    <n v="2"/>
  </r>
  <r>
    <x v="9"/>
    <x v="7"/>
    <n v="3"/>
  </r>
  <r>
    <x v="9"/>
    <x v="7"/>
    <m/>
  </r>
  <r>
    <x v="9"/>
    <x v="7"/>
    <m/>
  </r>
  <r>
    <x v="9"/>
    <x v="7"/>
    <m/>
  </r>
  <r>
    <x v="9"/>
    <x v="7"/>
    <m/>
  </r>
  <r>
    <x v="9"/>
    <x v="7"/>
    <m/>
  </r>
  <r>
    <x v="9"/>
    <x v="7"/>
    <m/>
  </r>
  <r>
    <x v="9"/>
    <x v="7"/>
    <n v="2"/>
  </r>
  <r>
    <x v="9"/>
    <x v="7"/>
    <m/>
  </r>
  <r>
    <x v="9"/>
    <x v="7"/>
    <m/>
  </r>
  <r>
    <x v="144"/>
    <x v="0"/>
    <m/>
  </r>
  <r>
    <x v="144"/>
    <x v="1"/>
    <m/>
  </r>
  <r>
    <x v="144"/>
    <x v="15"/>
    <s v="nm"/>
  </r>
  <r>
    <x v="144"/>
    <x v="3"/>
    <s v="C"/>
  </r>
  <r>
    <x v="144"/>
    <x v="4"/>
    <n v="9"/>
  </r>
  <r>
    <x v="144"/>
    <x v="5"/>
    <s v="C42"/>
  </r>
  <r>
    <x v="144"/>
    <x v="6"/>
    <s v="0-8-0"/>
  </r>
  <r>
    <x v="144"/>
    <x v="7"/>
    <s v="8"/>
  </r>
  <r>
    <x v="144"/>
    <x v="8"/>
    <n v="0.22639999999999999"/>
  </r>
  <r>
    <x v="144"/>
    <x v="17"/>
    <m/>
  </r>
  <r>
    <x v="144"/>
    <x v="18"/>
    <m/>
  </r>
  <r>
    <x v="144"/>
    <x v="22"/>
    <m/>
  </r>
  <r>
    <x v="144"/>
    <x v="19"/>
    <m/>
  </r>
  <r>
    <x v="144"/>
    <x v="20"/>
    <m/>
  </r>
  <r>
    <x v="144"/>
    <x v="26"/>
    <m/>
  </r>
  <r>
    <x v="144"/>
    <x v="27"/>
    <m/>
  </r>
  <r>
    <x v="144"/>
    <x v="29"/>
    <m/>
  </r>
  <r>
    <x v="144"/>
    <x v="30"/>
    <n v="1"/>
  </r>
  <r>
    <x v="144"/>
    <x v="7"/>
    <n v="1"/>
  </r>
  <r>
    <x v="144"/>
    <x v="7"/>
    <n v="2"/>
  </r>
  <r>
    <x v="144"/>
    <x v="7"/>
    <m/>
  </r>
  <r>
    <x v="144"/>
    <x v="7"/>
    <m/>
  </r>
  <r>
    <x v="144"/>
    <x v="7"/>
    <m/>
  </r>
  <r>
    <x v="144"/>
    <x v="7"/>
    <m/>
  </r>
  <r>
    <x v="144"/>
    <x v="7"/>
    <m/>
  </r>
  <r>
    <x v="144"/>
    <x v="7"/>
    <m/>
  </r>
  <r>
    <x v="144"/>
    <x v="7"/>
    <n v="1"/>
  </r>
  <r>
    <x v="144"/>
    <x v="7"/>
    <m/>
  </r>
  <r>
    <x v="144"/>
    <x v="7"/>
    <m/>
  </r>
  <r>
    <x v="19"/>
    <x v="0"/>
    <s v="IOW"/>
  </r>
  <r>
    <x v="19"/>
    <x v="1"/>
    <m/>
  </r>
  <r>
    <x v="19"/>
    <x v="15"/>
    <s v="m"/>
  </r>
  <r>
    <x v="19"/>
    <x v="3"/>
    <s v="A"/>
  </r>
  <r>
    <x v="19"/>
    <x v="4"/>
    <n v="10"/>
  </r>
  <r>
    <x v="19"/>
    <x v="5"/>
    <s v="A09"/>
  </r>
  <r>
    <x v="19"/>
    <x v="6"/>
    <s v="0-9-0"/>
  </r>
  <r>
    <x v="19"/>
    <x v="7"/>
    <s v="9"/>
  </r>
  <r>
    <x v="19"/>
    <x v="8"/>
    <n v="0.25469999999999998"/>
  </r>
  <r>
    <x v="19"/>
    <x v="17"/>
    <m/>
  </r>
  <r>
    <x v="19"/>
    <x v="18"/>
    <m/>
  </r>
  <r>
    <x v="19"/>
    <x v="22"/>
    <m/>
  </r>
  <r>
    <x v="19"/>
    <x v="19"/>
    <m/>
  </r>
  <r>
    <x v="19"/>
    <x v="20"/>
    <m/>
  </r>
  <r>
    <x v="19"/>
    <x v="26"/>
    <m/>
  </r>
  <r>
    <x v="19"/>
    <x v="27"/>
    <m/>
  </r>
  <r>
    <x v="19"/>
    <x v="29"/>
    <m/>
  </r>
  <r>
    <x v="19"/>
    <x v="30"/>
    <m/>
  </r>
  <r>
    <x v="19"/>
    <x v="7"/>
    <n v="9"/>
  </r>
  <r>
    <x v="19"/>
    <x v="7"/>
    <n v="9"/>
  </r>
  <r>
    <x v="19"/>
    <x v="7"/>
    <m/>
  </r>
  <r>
    <x v="19"/>
    <x v="7"/>
    <m/>
  </r>
  <r>
    <x v="19"/>
    <x v="7"/>
    <m/>
  </r>
  <r>
    <x v="19"/>
    <x v="7"/>
    <m/>
  </r>
  <r>
    <x v="19"/>
    <x v="7"/>
    <m/>
  </r>
  <r>
    <x v="19"/>
    <x v="7"/>
    <m/>
  </r>
  <r>
    <x v="19"/>
    <x v="7"/>
    <n v="9"/>
  </r>
  <r>
    <x v="19"/>
    <x v="7"/>
    <m/>
  </r>
  <r>
    <x v="19"/>
    <x v="7"/>
    <m/>
  </r>
  <r>
    <x v="124"/>
    <x v="0"/>
    <m/>
  </r>
  <r>
    <x v="124"/>
    <x v="1"/>
    <m/>
  </r>
  <r>
    <x v="124"/>
    <x v="15"/>
    <s v="m"/>
  </r>
  <r>
    <x v="124"/>
    <x v="3"/>
    <s v="B"/>
  </r>
  <r>
    <x v="124"/>
    <x v="4"/>
    <n v="10"/>
  </r>
  <r>
    <x v="124"/>
    <x v="5"/>
    <s v="B37"/>
  </r>
  <r>
    <x v="124"/>
    <x v="6"/>
    <s v="0-5-0"/>
  </r>
  <r>
    <x v="124"/>
    <x v="7"/>
    <s v="5"/>
  </r>
  <r>
    <x v="124"/>
    <x v="8"/>
    <n v="0.14149999999999999"/>
  </r>
  <r>
    <x v="124"/>
    <x v="17"/>
    <m/>
  </r>
  <r>
    <x v="124"/>
    <x v="18"/>
    <m/>
  </r>
  <r>
    <x v="124"/>
    <x v="22"/>
    <m/>
  </r>
  <r>
    <x v="124"/>
    <x v="19"/>
    <m/>
  </r>
  <r>
    <x v="124"/>
    <x v="20"/>
    <m/>
  </r>
  <r>
    <x v="124"/>
    <x v="26"/>
    <m/>
  </r>
  <r>
    <x v="124"/>
    <x v="27"/>
    <m/>
  </r>
  <r>
    <x v="124"/>
    <x v="29"/>
    <m/>
  </r>
  <r>
    <x v="124"/>
    <x v="30"/>
    <m/>
  </r>
  <r>
    <x v="124"/>
    <x v="7"/>
    <n v="5"/>
  </r>
  <r>
    <x v="124"/>
    <x v="7"/>
    <n v="5"/>
  </r>
  <r>
    <x v="124"/>
    <x v="7"/>
    <m/>
  </r>
  <r>
    <x v="124"/>
    <x v="7"/>
    <m/>
  </r>
  <r>
    <x v="124"/>
    <x v="7"/>
    <m/>
  </r>
  <r>
    <x v="124"/>
    <x v="7"/>
    <n v="1"/>
  </r>
  <r>
    <x v="124"/>
    <x v="7"/>
    <m/>
  </r>
  <r>
    <x v="124"/>
    <x v="7"/>
    <m/>
  </r>
  <r>
    <x v="124"/>
    <x v="7"/>
    <n v="4"/>
  </r>
  <r>
    <x v="124"/>
    <x v="7"/>
    <m/>
  </r>
  <r>
    <x v="124"/>
    <x v="7"/>
    <m/>
  </r>
  <r>
    <x v="39"/>
    <x v="0"/>
    <s v="Worthing"/>
  </r>
  <r>
    <x v="39"/>
    <x v="1"/>
    <m/>
  </r>
  <r>
    <x v="39"/>
    <x v="15"/>
    <s v="m"/>
  </r>
  <r>
    <x v="39"/>
    <x v="3"/>
    <s v="B"/>
  </r>
  <r>
    <x v="39"/>
    <x v="4"/>
    <n v="10"/>
  </r>
  <r>
    <x v="39"/>
    <x v="5"/>
    <s v="B34"/>
  </r>
  <r>
    <x v="39"/>
    <x v="6"/>
    <s v="0-5-0"/>
  </r>
  <r>
    <x v="39"/>
    <x v="7"/>
    <s v="5"/>
  </r>
  <r>
    <x v="39"/>
    <x v="8"/>
    <n v="0.14149999999999999"/>
  </r>
  <r>
    <x v="39"/>
    <x v="17"/>
    <m/>
  </r>
  <r>
    <x v="39"/>
    <x v="18"/>
    <m/>
  </r>
  <r>
    <x v="39"/>
    <x v="22"/>
    <m/>
  </r>
  <r>
    <x v="39"/>
    <x v="19"/>
    <m/>
  </r>
  <r>
    <x v="39"/>
    <x v="20"/>
    <m/>
  </r>
  <r>
    <x v="39"/>
    <x v="26"/>
    <m/>
  </r>
  <r>
    <x v="39"/>
    <x v="27"/>
    <m/>
  </r>
  <r>
    <x v="39"/>
    <x v="29"/>
    <m/>
  </r>
  <r>
    <x v="39"/>
    <x v="30"/>
    <m/>
  </r>
  <r>
    <x v="39"/>
    <x v="7"/>
    <n v="5"/>
  </r>
  <r>
    <x v="39"/>
    <x v="7"/>
    <n v="5"/>
  </r>
  <r>
    <x v="39"/>
    <x v="7"/>
    <m/>
  </r>
  <r>
    <x v="39"/>
    <x v="7"/>
    <m/>
  </r>
  <r>
    <x v="39"/>
    <x v="7"/>
    <m/>
  </r>
  <r>
    <x v="39"/>
    <x v="7"/>
    <m/>
  </r>
  <r>
    <x v="39"/>
    <x v="7"/>
    <m/>
  </r>
  <r>
    <x v="39"/>
    <x v="7"/>
    <m/>
  </r>
  <r>
    <x v="39"/>
    <x v="7"/>
    <n v="5"/>
  </r>
  <r>
    <x v="39"/>
    <x v="7"/>
    <m/>
  </r>
  <r>
    <x v="39"/>
    <x v="7"/>
    <m/>
  </r>
  <r>
    <x v="87"/>
    <x v="0"/>
    <s v="Southampton"/>
  </r>
  <r>
    <x v="87"/>
    <x v="1"/>
    <m/>
  </r>
  <r>
    <x v="87"/>
    <x v="15"/>
    <s v="m"/>
  </r>
  <r>
    <x v="87"/>
    <x v="3"/>
    <s v="B"/>
  </r>
  <r>
    <x v="87"/>
    <x v="4"/>
    <n v="10"/>
  </r>
  <r>
    <x v="87"/>
    <x v="5"/>
    <s v="B23"/>
  </r>
  <r>
    <x v="87"/>
    <x v="6"/>
    <s v="0-5-0"/>
  </r>
  <r>
    <x v="87"/>
    <x v="7"/>
    <s v="5"/>
  </r>
  <r>
    <x v="87"/>
    <x v="8"/>
    <n v="0.14149999999999999"/>
  </r>
  <r>
    <x v="87"/>
    <x v="17"/>
    <m/>
  </r>
  <r>
    <x v="87"/>
    <x v="18"/>
    <m/>
  </r>
  <r>
    <x v="87"/>
    <x v="22"/>
    <m/>
  </r>
  <r>
    <x v="87"/>
    <x v="19"/>
    <m/>
  </r>
  <r>
    <x v="87"/>
    <x v="20"/>
    <m/>
  </r>
  <r>
    <x v="87"/>
    <x v="26"/>
    <m/>
  </r>
  <r>
    <x v="87"/>
    <x v="27"/>
    <m/>
  </r>
  <r>
    <x v="87"/>
    <x v="29"/>
    <m/>
  </r>
  <r>
    <x v="87"/>
    <x v="30"/>
    <m/>
  </r>
  <r>
    <x v="87"/>
    <x v="7"/>
    <n v="5"/>
  </r>
  <r>
    <x v="87"/>
    <x v="7"/>
    <n v="5"/>
  </r>
  <r>
    <x v="87"/>
    <x v="7"/>
    <m/>
  </r>
  <r>
    <x v="87"/>
    <x v="7"/>
    <m/>
  </r>
  <r>
    <x v="87"/>
    <x v="7"/>
    <m/>
  </r>
  <r>
    <x v="87"/>
    <x v="7"/>
    <m/>
  </r>
  <r>
    <x v="87"/>
    <x v="7"/>
    <m/>
  </r>
  <r>
    <x v="87"/>
    <x v="7"/>
    <m/>
  </r>
  <r>
    <x v="87"/>
    <x v="7"/>
    <n v="5"/>
  </r>
  <r>
    <x v="87"/>
    <x v="7"/>
    <m/>
  </r>
  <r>
    <x v="87"/>
    <x v="7"/>
    <m/>
  </r>
  <r>
    <x v="54"/>
    <x v="0"/>
    <s v="Southampton"/>
  </r>
  <r>
    <x v="54"/>
    <x v="1"/>
    <m/>
  </r>
  <r>
    <x v="54"/>
    <x v="15"/>
    <s v="m"/>
  </r>
  <r>
    <x v="54"/>
    <x v="3"/>
    <s v="A"/>
  </r>
  <r>
    <x v="54"/>
    <x v="4"/>
    <n v="11"/>
  </r>
  <r>
    <x v="54"/>
    <x v="5"/>
    <s v="A08"/>
  </r>
  <r>
    <x v="54"/>
    <x v="6"/>
    <s v="0-8-0"/>
  </r>
  <r>
    <x v="54"/>
    <x v="7"/>
    <s v="8"/>
  </r>
  <r>
    <x v="54"/>
    <x v="8"/>
    <n v="0.22639999999999999"/>
  </r>
  <r>
    <x v="54"/>
    <x v="17"/>
    <m/>
  </r>
  <r>
    <x v="54"/>
    <x v="18"/>
    <m/>
  </r>
  <r>
    <x v="54"/>
    <x v="22"/>
    <m/>
  </r>
  <r>
    <x v="54"/>
    <x v="19"/>
    <m/>
  </r>
  <r>
    <x v="54"/>
    <x v="20"/>
    <m/>
  </r>
  <r>
    <x v="54"/>
    <x v="26"/>
    <m/>
  </r>
  <r>
    <x v="54"/>
    <x v="27"/>
    <m/>
  </r>
  <r>
    <x v="54"/>
    <x v="29"/>
    <m/>
  </r>
  <r>
    <x v="54"/>
    <x v="30"/>
    <m/>
  </r>
  <r>
    <x v="54"/>
    <x v="7"/>
    <n v="8"/>
  </r>
  <r>
    <x v="54"/>
    <x v="7"/>
    <n v="8"/>
  </r>
  <r>
    <x v="54"/>
    <x v="7"/>
    <m/>
  </r>
  <r>
    <x v="54"/>
    <x v="7"/>
    <m/>
  </r>
  <r>
    <x v="54"/>
    <x v="7"/>
    <m/>
  </r>
  <r>
    <x v="54"/>
    <x v="7"/>
    <m/>
  </r>
  <r>
    <x v="54"/>
    <x v="7"/>
    <m/>
  </r>
  <r>
    <x v="54"/>
    <x v="7"/>
    <m/>
  </r>
  <r>
    <x v="54"/>
    <x v="7"/>
    <n v="8"/>
  </r>
  <r>
    <x v="54"/>
    <x v="7"/>
    <m/>
  </r>
  <r>
    <x v="54"/>
    <x v="7"/>
    <m/>
  </r>
  <r>
    <x v="41"/>
    <x v="0"/>
    <s v="Fareham"/>
  </r>
  <r>
    <x v="41"/>
    <x v="1"/>
    <m/>
  </r>
  <r>
    <x v="41"/>
    <x v="15"/>
    <s v="m"/>
  </r>
  <r>
    <x v="41"/>
    <x v="3"/>
    <s v="A"/>
  </r>
  <r>
    <x v="41"/>
    <x v="4"/>
    <n v="11"/>
  </r>
  <r>
    <x v="41"/>
    <x v="5"/>
    <s v="A11"/>
  </r>
  <r>
    <x v="41"/>
    <x v="6"/>
    <s v="0-8-0"/>
  </r>
  <r>
    <x v="41"/>
    <x v="7"/>
    <s v="8"/>
  </r>
  <r>
    <x v="41"/>
    <x v="8"/>
    <n v="0.22639999999999999"/>
  </r>
  <r>
    <x v="41"/>
    <x v="17"/>
    <m/>
  </r>
  <r>
    <x v="41"/>
    <x v="18"/>
    <m/>
  </r>
  <r>
    <x v="41"/>
    <x v="22"/>
    <m/>
  </r>
  <r>
    <x v="41"/>
    <x v="19"/>
    <m/>
  </r>
  <r>
    <x v="41"/>
    <x v="20"/>
    <m/>
  </r>
  <r>
    <x v="41"/>
    <x v="26"/>
    <m/>
  </r>
  <r>
    <x v="41"/>
    <x v="27"/>
    <m/>
  </r>
  <r>
    <x v="41"/>
    <x v="29"/>
    <m/>
  </r>
  <r>
    <x v="41"/>
    <x v="30"/>
    <m/>
  </r>
  <r>
    <x v="41"/>
    <x v="7"/>
    <n v="8"/>
  </r>
  <r>
    <x v="41"/>
    <x v="7"/>
    <n v="8"/>
  </r>
  <r>
    <x v="41"/>
    <x v="7"/>
    <m/>
  </r>
  <r>
    <x v="41"/>
    <x v="7"/>
    <m/>
  </r>
  <r>
    <x v="41"/>
    <x v="7"/>
    <m/>
  </r>
  <r>
    <x v="41"/>
    <x v="7"/>
    <m/>
  </r>
  <r>
    <x v="41"/>
    <x v="7"/>
    <m/>
  </r>
  <r>
    <x v="41"/>
    <x v="7"/>
    <m/>
  </r>
  <r>
    <x v="41"/>
    <x v="7"/>
    <n v="8"/>
  </r>
  <r>
    <x v="41"/>
    <x v="7"/>
    <m/>
  </r>
  <r>
    <x v="41"/>
    <x v="7"/>
    <m/>
  </r>
  <r>
    <x v="68"/>
    <x v="0"/>
    <s v="Portsmouth"/>
  </r>
  <r>
    <x v="68"/>
    <x v="1"/>
    <m/>
  </r>
  <r>
    <x v="68"/>
    <x v="15"/>
    <s v="m"/>
  </r>
  <r>
    <x v="68"/>
    <x v="3"/>
    <s v="C"/>
  </r>
  <r>
    <x v="68"/>
    <x v="4"/>
    <n v="11"/>
  </r>
  <r>
    <x v="68"/>
    <x v="5"/>
    <s v="C50"/>
  </r>
  <r>
    <x v="68"/>
    <x v="6"/>
    <s v="0-7-0"/>
  </r>
  <r>
    <x v="68"/>
    <x v="7"/>
    <s v="7"/>
  </r>
  <r>
    <x v="68"/>
    <x v="8"/>
    <n v="0.1981"/>
  </r>
  <r>
    <x v="68"/>
    <x v="17"/>
    <m/>
  </r>
  <r>
    <x v="68"/>
    <x v="18"/>
    <m/>
  </r>
  <r>
    <x v="68"/>
    <x v="22"/>
    <m/>
  </r>
  <r>
    <x v="68"/>
    <x v="19"/>
    <m/>
  </r>
  <r>
    <x v="68"/>
    <x v="20"/>
    <n v="1"/>
  </r>
  <r>
    <x v="68"/>
    <x v="26"/>
    <m/>
  </r>
  <r>
    <x v="68"/>
    <x v="27"/>
    <m/>
  </r>
  <r>
    <x v="68"/>
    <x v="29"/>
    <m/>
  </r>
  <r>
    <x v="68"/>
    <x v="30"/>
    <m/>
  </r>
  <r>
    <x v="68"/>
    <x v="7"/>
    <n v="1"/>
  </r>
  <r>
    <x v="68"/>
    <x v="7"/>
    <n v="2"/>
  </r>
  <r>
    <x v="68"/>
    <x v="7"/>
    <m/>
  </r>
  <r>
    <x v="68"/>
    <x v="7"/>
    <m/>
  </r>
  <r>
    <x v="68"/>
    <x v="7"/>
    <m/>
  </r>
  <r>
    <x v="68"/>
    <x v="7"/>
    <m/>
  </r>
  <r>
    <x v="68"/>
    <x v="7"/>
    <m/>
  </r>
  <r>
    <x v="68"/>
    <x v="7"/>
    <m/>
  </r>
  <r>
    <x v="68"/>
    <x v="7"/>
    <n v="1"/>
  </r>
  <r>
    <x v="68"/>
    <x v="7"/>
    <m/>
  </r>
  <r>
    <x v="68"/>
    <x v="7"/>
    <m/>
  </r>
  <r>
    <x v="8"/>
    <x v="0"/>
    <s v="Havant"/>
  </r>
  <r>
    <x v="8"/>
    <x v="1"/>
    <m/>
  </r>
  <r>
    <x v="8"/>
    <x v="15"/>
    <s v="m"/>
  </r>
  <r>
    <x v="8"/>
    <x v="3"/>
    <s v="C"/>
  </r>
  <r>
    <x v="8"/>
    <x v="4"/>
    <n v="11"/>
  </r>
  <r>
    <x v="8"/>
    <x v="5"/>
    <s v="C56"/>
  </r>
  <r>
    <x v="8"/>
    <x v="6"/>
    <s v="0-7-0"/>
  </r>
  <r>
    <x v="8"/>
    <x v="7"/>
    <s v="7"/>
  </r>
  <r>
    <x v="8"/>
    <x v="8"/>
    <n v="0.1981"/>
  </r>
  <r>
    <x v="8"/>
    <x v="17"/>
    <m/>
  </r>
  <r>
    <x v="8"/>
    <x v="18"/>
    <m/>
  </r>
  <r>
    <x v="8"/>
    <x v="22"/>
    <m/>
  </r>
  <r>
    <x v="8"/>
    <x v="19"/>
    <m/>
  </r>
  <r>
    <x v="8"/>
    <x v="20"/>
    <m/>
  </r>
  <r>
    <x v="8"/>
    <x v="26"/>
    <m/>
  </r>
  <r>
    <x v="8"/>
    <x v="27"/>
    <m/>
  </r>
  <r>
    <x v="8"/>
    <x v="29"/>
    <m/>
  </r>
  <r>
    <x v="8"/>
    <x v="30"/>
    <m/>
  </r>
  <r>
    <x v="8"/>
    <x v="7"/>
    <n v="7"/>
  </r>
  <r>
    <x v="8"/>
    <x v="7"/>
    <n v="7"/>
  </r>
  <r>
    <x v="8"/>
    <x v="7"/>
    <n v="1"/>
  </r>
  <r>
    <x v="8"/>
    <x v="7"/>
    <m/>
  </r>
  <r>
    <x v="8"/>
    <x v="7"/>
    <m/>
  </r>
  <r>
    <x v="8"/>
    <x v="7"/>
    <m/>
  </r>
  <r>
    <x v="8"/>
    <x v="7"/>
    <m/>
  </r>
  <r>
    <x v="8"/>
    <x v="7"/>
    <n v="1"/>
  </r>
  <r>
    <x v="8"/>
    <x v="7"/>
    <n v="5"/>
  </r>
  <r>
    <x v="8"/>
    <x v="7"/>
    <m/>
  </r>
  <r>
    <x v="8"/>
    <x v="7"/>
    <m/>
  </r>
  <r>
    <x v="125"/>
    <x v="0"/>
    <m/>
  </r>
  <r>
    <x v="125"/>
    <x v="1"/>
    <m/>
  </r>
  <r>
    <x v="125"/>
    <x v="15"/>
    <s v="m"/>
  </r>
  <r>
    <x v="125"/>
    <x v="3"/>
    <s v="A"/>
  </r>
  <r>
    <x v="125"/>
    <x v="4"/>
    <n v="13"/>
  </r>
  <r>
    <x v="125"/>
    <x v="5"/>
    <s v="A12"/>
  </r>
  <r>
    <x v="125"/>
    <x v="6"/>
    <s v="0-7-0"/>
  </r>
  <r>
    <x v="125"/>
    <x v="7"/>
    <s v="7"/>
  </r>
  <r>
    <x v="125"/>
    <x v="8"/>
    <n v="0.1981"/>
  </r>
  <r>
    <x v="125"/>
    <x v="17"/>
    <m/>
  </r>
  <r>
    <x v="125"/>
    <x v="18"/>
    <m/>
  </r>
  <r>
    <x v="125"/>
    <x v="22"/>
    <m/>
  </r>
  <r>
    <x v="125"/>
    <x v="19"/>
    <m/>
  </r>
  <r>
    <x v="125"/>
    <x v="20"/>
    <m/>
  </r>
  <r>
    <x v="125"/>
    <x v="26"/>
    <m/>
  </r>
  <r>
    <x v="125"/>
    <x v="27"/>
    <m/>
  </r>
  <r>
    <x v="125"/>
    <x v="29"/>
    <m/>
  </r>
  <r>
    <x v="125"/>
    <x v="30"/>
    <m/>
  </r>
  <r>
    <x v="125"/>
    <x v="7"/>
    <n v="7"/>
  </r>
  <r>
    <x v="125"/>
    <x v="7"/>
    <n v="7"/>
  </r>
  <r>
    <x v="125"/>
    <x v="7"/>
    <m/>
  </r>
  <r>
    <x v="125"/>
    <x v="7"/>
    <m/>
  </r>
  <r>
    <x v="125"/>
    <x v="7"/>
    <m/>
  </r>
  <r>
    <x v="125"/>
    <x v="7"/>
    <m/>
  </r>
  <r>
    <x v="125"/>
    <x v="7"/>
    <m/>
  </r>
  <r>
    <x v="125"/>
    <x v="7"/>
    <m/>
  </r>
  <r>
    <x v="125"/>
    <x v="7"/>
    <n v="7"/>
  </r>
  <r>
    <x v="125"/>
    <x v="7"/>
    <m/>
  </r>
  <r>
    <x v="125"/>
    <x v="7"/>
    <m/>
  </r>
  <r>
    <x v="37"/>
    <x v="0"/>
    <s v="Portsmouth"/>
  </r>
  <r>
    <x v="37"/>
    <x v="1"/>
    <m/>
  </r>
  <r>
    <x v="37"/>
    <x v="15"/>
    <s v="m"/>
  </r>
  <r>
    <x v="37"/>
    <x v="3"/>
    <s v="C"/>
  </r>
  <r>
    <x v="37"/>
    <x v="4"/>
    <n v="13"/>
  </r>
  <r>
    <x v="37"/>
    <x v="5"/>
    <s v="C62"/>
  </r>
  <r>
    <x v="37"/>
    <x v="6"/>
    <s v="0-6-8"/>
  </r>
  <r>
    <x v="37"/>
    <x v="7"/>
    <s v="6.5"/>
  </r>
  <r>
    <x v="37"/>
    <x v="8"/>
    <n v="0.18395"/>
  </r>
  <r>
    <x v="37"/>
    <x v="17"/>
    <m/>
  </r>
  <r>
    <x v="37"/>
    <x v="18"/>
    <m/>
  </r>
  <r>
    <x v="37"/>
    <x v="22"/>
    <m/>
  </r>
  <r>
    <x v="37"/>
    <x v="19"/>
    <m/>
  </r>
  <r>
    <x v="37"/>
    <x v="20"/>
    <m/>
  </r>
  <r>
    <x v="37"/>
    <x v="26"/>
    <m/>
  </r>
  <r>
    <x v="37"/>
    <x v="27"/>
    <m/>
  </r>
  <r>
    <x v="37"/>
    <x v="29"/>
    <m/>
  </r>
  <r>
    <x v="37"/>
    <x v="30"/>
    <n v="1"/>
  </r>
  <r>
    <x v="37"/>
    <x v="7"/>
    <n v="2"/>
  </r>
  <r>
    <x v="37"/>
    <x v="7"/>
    <n v="3"/>
  </r>
  <r>
    <x v="37"/>
    <x v="7"/>
    <m/>
  </r>
  <r>
    <x v="37"/>
    <x v="7"/>
    <m/>
  </r>
  <r>
    <x v="37"/>
    <x v="7"/>
    <m/>
  </r>
  <r>
    <x v="37"/>
    <x v="7"/>
    <m/>
  </r>
  <r>
    <x v="37"/>
    <x v="7"/>
    <m/>
  </r>
  <r>
    <x v="37"/>
    <x v="7"/>
    <m/>
  </r>
  <r>
    <x v="37"/>
    <x v="7"/>
    <n v="2"/>
  </r>
  <r>
    <x v="37"/>
    <x v="7"/>
    <m/>
  </r>
  <r>
    <x v="37"/>
    <x v="7"/>
    <m/>
  </r>
  <r>
    <x v="106"/>
    <x v="0"/>
    <m/>
  </r>
  <r>
    <x v="106"/>
    <x v="1"/>
    <m/>
  </r>
  <r>
    <x v="106"/>
    <x v="15"/>
    <s v="m"/>
  </r>
  <r>
    <x v="106"/>
    <x v="3"/>
    <s v="B"/>
  </r>
  <r>
    <x v="106"/>
    <x v="4"/>
    <n v="13"/>
  </r>
  <r>
    <x v="106"/>
    <x v="5"/>
    <s v="B33"/>
  </r>
  <r>
    <x v="106"/>
    <x v="6"/>
    <s v="0-4-0"/>
  </r>
  <r>
    <x v="106"/>
    <x v="7"/>
    <s v="4"/>
  </r>
  <r>
    <x v="106"/>
    <x v="8"/>
    <n v="0.1132"/>
  </r>
  <r>
    <x v="106"/>
    <x v="17"/>
    <m/>
  </r>
  <r>
    <x v="106"/>
    <x v="18"/>
    <m/>
  </r>
  <r>
    <x v="106"/>
    <x v="22"/>
    <m/>
  </r>
  <r>
    <x v="106"/>
    <x v="19"/>
    <m/>
  </r>
  <r>
    <x v="106"/>
    <x v="20"/>
    <m/>
  </r>
  <r>
    <x v="106"/>
    <x v="26"/>
    <m/>
  </r>
  <r>
    <x v="106"/>
    <x v="27"/>
    <m/>
  </r>
  <r>
    <x v="106"/>
    <x v="29"/>
    <m/>
  </r>
  <r>
    <x v="106"/>
    <x v="30"/>
    <m/>
  </r>
  <r>
    <x v="106"/>
    <x v="7"/>
    <n v="4"/>
  </r>
  <r>
    <x v="106"/>
    <x v="7"/>
    <n v="4"/>
  </r>
  <r>
    <x v="106"/>
    <x v="7"/>
    <m/>
  </r>
  <r>
    <x v="106"/>
    <x v="7"/>
    <m/>
  </r>
  <r>
    <x v="106"/>
    <x v="7"/>
    <m/>
  </r>
  <r>
    <x v="106"/>
    <x v="7"/>
    <m/>
  </r>
  <r>
    <x v="106"/>
    <x v="7"/>
    <m/>
  </r>
  <r>
    <x v="106"/>
    <x v="7"/>
    <m/>
  </r>
  <r>
    <x v="106"/>
    <x v="7"/>
    <n v="4"/>
  </r>
  <r>
    <x v="106"/>
    <x v="7"/>
    <m/>
  </r>
  <r>
    <x v="106"/>
    <x v="7"/>
    <m/>
  </r>
  <r>
    <x v="56"/>
    <x v="0"/>
    <s v="Portsmouth"/>
  </r>
  <r>
    <x v="56"/>
    <x v="1"/>
    <m/>
  </r>
  <r>
    <x v="56"/>
    <x v="15"/>
    <s v="m"/>
  </r>
  <r>
    <x v="56"/>
    <x v="3"/>
    <s v="B"/>
  </r>
  <r>
    <x v="56"/>
    <x v="4"/>
    <n v="13"/>
  </r>
  <r>
    <x v="56"/>
    <x v="5"/>
    <s v="B30"/>
  </r>
  <r>
    <x v="56"/>
    <x v="6"/>
    <s v="0-4-0"/>
  </r>
  <r>
    <x v="56"/>
    <x v="7"/>
    <s v="4"/>
  </r>
  <r>
    <x v="56"/>
    <x v="8"/>
    <n v="0.1132"/>
  </r>
  <r>
    <x v="56"/>
    <x v="17"/>
    <m/>
  </r>
  <r>
    <x v="56"/>
    <x v="18"/>
    <m/>
  </r>
  <r>
    <x v="56"/>
    <x v="22"/>
    <m/>
  </r>
  <r>
    <x v="56"/>
    <x v="19"/>
    <m/>
  </r>
  <r>
    <x v="56"/>
    <x v="20"/>
    <m/>
  </r>
  <r>
    <x v="56"/>
    <x v="26"/>
    <m/>
  </r>
  <r>
    <x v="56"/>
    <x v="27"/>
    <m/>
  </r>
  <r>
    <x v="56"/>
    <x v="29"/>
    <m/>
  </r>
  <r>
    <x v="56"/>
    <x v="30"/>
    <m/>
  </r>
  <r>
    <x v="56"/>
    <x v="7"/>
    <n v="4"/>
  </r>
  <r>
    <x v="56"/>
    <x v="7"/>
    <n v="4"/>
  </r>
  <r>
    <x v="56"/>
    <x v="7"/>
    <m/>
  </r>
  <r>
    <x v="56"/>
    <x v="7"/>
    <m/>
  </r>
  <r>
    <x v="56"/>
    <x v="7"/>
    <m/>
  </r>
  <r>
    <x v="56"/>
    <x v="7"/>
    <n v="1"/>
  </r>
  <r>
    <x v="56"/>
    <x v="7"/>
    <m/>
  </r>
  <r>
    <x v="56"/>
    <x v="7"/>
    <m/>
  </r>
  <r>
    <x v="56"/>
    <x v="7"/>
    <n v="3"/>
  </r>
  <r>
    <x v="56"/>
    <x v="7"/>
    <m/>
  </r>
  <r>
    <x v="56"/>
    <x v="7"/>
    <m/>
  </r>
  <r>
    <x v="70"/>
    <x v="0"/>
    <s v="Havant"/>
  </r>
  <r>
    <x v="70"/>
    <x v="1"/>
    <m/>
  </r>
  <r>
    <x v="70"/>
    <x v="15"/>
    <s v="m"/>
  </r>
  <r>
    <x v="70"/>
    <x v="3"/>
    <s v="A"/>
  </r>
  <r>
    <x v="70"/>
    <x v="4"/>
    <n v="14"/>
  </r>
  <r>
    <x v="70"/>
    <x v="5"/>
    <s v="A18"/>
  </r>
  <r>
    <x v="70"/>
    <x v="6"/>
    <s v="0-6-0"/>
  </r>
  <r>
    <x v="70"/>
    <x v="7"/>
    <s v="6"/>
  </r>
  <r>
    <x v="70"/>
    <x v="8"/>
    <n v="0.16980000000000001"/>
  </r>
  <r>
    <x v="70"/>
    <x v="17"/>
    <m/>
  </r>
  <r>
    <x v="70"/>
    <x v="18"/>
    <m/>
  </r>
  <r>
    <x v="70"/>
    <x v="22"/>
    <m/>
  </r>
  <r>
    <x v="70"/>
    <x v="19"/>
    <m/>
  </r>
  <r>
    <x v="70"/>
    <x v="20"/>
    <m/>
  </r>
  <r>
    <x v="70"/>
    <x v="26"/>
    <m/>
  </r>
  <r>
    <x v="70"/>
    <x v="27"/>
    <m/>
  </r>
  <r>
    <x v="70"/>
    <x v="29"/>
    <m/>
  </r>
  <r>
    <x v="70"/>
    <x v="30"/>
    <m/>
  </r>
  <r>
    <x v="70"/>
    <x v="7"/>
    <n v="6"/>
  </r>
  <r>
    <x v="70"/>
    <x v="7"/>
    <n v="6"/>
  </r>
  <r>
    <x v="70"/>
    <x v="7"/>
    <m/>
  </r>
  <r>
    <x v="70"/>
    <x v="7"/>
    <m/>
  </r>
  <r>
    <x v="70"/>
    <x v="7"/>
    <m/>
  </r>
  <r>
    <x v="70"/>
    <x v="7"/>
    <m/>
  </r>
  <r>
    <x v="70"/>
    <x v="7"/>
    <m/>
  </r>
  <r>
    <x v="70"/>
    <x v="7"/>
    <m/>
  </r>
  <r>
    <x v="70"/>
    <x v="7"/>
    <n v="6"/>
  </r>
  <r>
    <x v="70"/>
    <x v="7"/>
    <m/>
  </r>
  <r>
    <x v="70"/>
    <x v="7"/>
    <m/>
  </r>
  <r>
    <x v="72"/>
    <x v="0"/>
    <s v="Bournemouth"/>
  </r>
  <r>
    <x v="72"/>
    <x v="1"/>
    <m/>
  </r>
  <r>
    <x v="72"/>
    <x v="15"/>
    <s v="m"/>
  </r>
  <r>
    <x v="72"/>
    <x v="3"/>
    <s v="C"/>
  </r>
  <r>
    <x v="72"/>
    <x v="4"/>
    <n v="14"/>
  </r>
  <r>
    <x v="72"/>
    <x v="5"/>
    <s v="C57"/>
  </r>
  <r>
    <x v="72"/>
    <x v="6"/>
    <s v="0-4-0"/>
  </r>
  <r>
    <x v="72"/>
    <x v="7"/>
    <s v="4"/>
  </r>
  <r>
    <x v="72"/>
    <x v="8"/>
    <n v="0.1132"/>
  </r>
  <r>
    <x v="72"/>
    <x v="17"/>
    <m/>
  </r>
  <r>
    <x v="72"/>
    <x v="18"/>
    <m/>
  </r>
  <r>
    <x v="72"/>
    <x v="22"/>
    <m/>
  </r>
  <r>
    <x v="72"/>
    <x v="19"/>
    <m/>
  </r>
  <r>
    <x v="72"/>
    <x v="20"/>
    <m/>
  </r>
  <r>
    <x v="72"/>
    <x v="26"/>
    <m/>
  </r>
  <r>
    <x v="72"/>
    <x v="27"/>
    <m/>
  </r>
  <r>
    <x v="72"/>
    <x v="29"/>
    <m/>
  </r>
  <r>
    <x v="72"/>
    <x v="30"/>
    <m/>
  </r>
  <r>
    <x v="72"/>
    <x v="7"/>
    <n v="4"/>
  </r>
  <r>
    <x v="72"/>
    <x v="7"/>
    <n v="4"/>
  </r>
  <r>
    <x v="72"/>
    <x v="7"/>
    <m/>
  </r>
  <r>
    <x v="72"/>
    <x v="7"/>
    <n v="1"/>
  </r>
  <r>
    <x v="72"/>
    <x v="7"/>
    <m/>
  </r>
  <r>
    <x v="72"/>
    <x v="7"/>
    <m/>
  </r>
  <r>
    <x v="72"/>
    <x v="7"/>
    <m/>
  </r>
  <r>
    <x v="72"/>
    <x v="7"/>
    <n v="2"/>
  </r>
  <r>
    <x v="72"/>
    <x v="7"/>
    <n v="1"/>
  </r>
  <r>
    <x v="72"/>
    <x v="7"/>
    <m/>
  </r>
  <r>
    <x v="72"/>
    <x v="7"/>
    <m/>
  </r>
  <r>
    <x v="20"/>
    <x v="0"/>
    <s v="Portsmouth"/>
  </r>
  <r>
    <x v="20"/>
    <x v="1"/>
    <m/>
  </r>
  <r>
    <x v="20"/>
    <x v="15"/>
    <s v="m"/>
  </r>
  <r>
    <x v="20"/>
    <x v="3"/>
    <s v="C"/>
  </r>
  <r>
    <x v="20"/>
    <x v="4"/>
    <n v="14"/>
  </r>
  <r>
    <x v="20"/>
    <x v="5"/>
    <s v="C49"/>
  </r>
  <r>
    <x v="20"/>
    <x v="6"/>
    <s v="0-4-0"/>
  </r>
  <r>
    <x v="20"/>
    <x v="7"/>
    <s v="4"/>
  </r>
  <r>
    <x v="20"/>
    <x v="8"/>
    <n v="0.1132"/>
  </r>
  <r>
    <x v="20"/>
    <x v="17"/>
    <m/>
  </r>
  <r>
    <x v="20"/>
    <x v="18"/>
    <m/>
  </r>
  <r>
    <x v="20"/>
    <x v="22"/>
    <m/>
  </r>
  <r>
    <x v="20"/>
    <x v="19"/>
    <m/>
  </r>
  <r>
    <x v="20"/>
    <x v="20"/>
    <m/>
  </r>
  <r>
    <x v="20"/>
    <x v="26"/>
    <m/>
  </r>
  <r>
    <x v="20"/>
    <x v="27"/>
    <m/>
  </r>
  <r>
    <x v="20"/>
    <x v="29"/>
    <m/>
  </r>
  <r>
    <x v="20"/>
    <x v="30"/>
    <m/>
  </r>
  <r>
    <x v="20"/>
    <x v="7"/>
    <n v="4"/>
  </r>
  <r>
    <x v="20"/>
    <x v="7"/>
    <n v="4"/>
  </r>
  <r>
    <x v="20"/>
    <x v="7"/>
    <m/>
  </r>
  <r>
    <x v="20"/>
    <x v="7"/>
    <m/>
  </r>
  <r>
    <x v="20"/>
    <x v="7"/>
    <m/>
  </r>
  <r>
    <x v="20"/>
    <x v="7"/>
    <m/>
  </r>
  <r>
    <x v="20"/>
    <x v="7"/>
    <m/>
  </r>
  <r>
    <x v="20"/>
    <x v="7"/>
    <m/>
  </r>
  <r>
    <x v="20"/>
    <x v="7"/>
    <n v="4"/>
  </r>
  <r>
    <x v="20"/>
    <x v="7"/>
    <m/>
  </r>
  <r>
    <x v="20"/>
    <x v="7"/>
    <m/>
  </r>
  <r>
    <x v="31"/>
    <x v="0"/>
    <s v="Portsmouth"/>
  </r>
  <r>
    <x v="31"/>
    <x v="1"/>
    <m/>
  </r>
  <r>
    <x v="31"/>
    <x v="15"/>
    <s v="m"/>
  </r>
  <r>
    <x v="31"/>
    <x v="3"/>
    <s v="A"/>
  </r>
  <r>
    <x v="31"/>
    <x v="4"/>
    <n v="15"/>
  </r>
  <r>
    <x v="31"/>
    <x v="5"/>
    <s v="A13"/>
  </r>
  <r>
    <x v="31"/>
    <x v="6"/>
    <s v="0-2-0"/>
  </r>
  <r>
    <x v="31"/>
    <x v="7"/>
    <s v="2"/>
  </r>
  <r>
    <x v="31"/>
    <x v="8"/>
    <n v="5.6599999999999998E-2"/>
  </r>
  <r>
    <x v="31"/>
    <x v="17"/>
    <m/>
  </r>
  <r>
    <x v="31"/>
    <x v="18"/>
    <m/>
  </r>
  <r>
    <x v="31"/>
    <x v="22"/>
    <m/>
  </r>
  <r>
    <x v="31"/>
    <x v="19"/>
    <m/>
  </r>
  <r>
    <x v="31"/>
    <x v="20"/>
    <m/>
  </r>
  <r>
    <x v="31"/>
    <x v="26"/>
    <m/>
  </r>
  <r>
    <x v="31"/>
    <x v="27"/>
    <m/>
  </r>
  <r>
    <x v="31"/>
    <x v="29"/>
    <m/>
  </r>
  <r>
    <x v="31"/>
    <x v="30"/>
    <m/>
  </r>
  <r>
    <x v="31"/>
    <x v="7"/>
    <n v="2"/>
  </r>
  <r>
    <x v="31"/>
    <x v="7"/>
    <n v="2"/>
  </r>
  <r>
    <x v="31"/>
    <x v="7"/>
    <m/>
  </r>
  <r>
    <x v="31"/>
    <x v="7"/>
    <m/>
  </r>
  <r>
    <x v="31"/>
    <x v="7"/>
    <m/>
  </r>
  <r>
    <x v="31"/>
    <x v="7"/>
    <m/>
  </r>
  <r>
    <x v="31"/>
    <x v="7"/>
    <m/>
  </r>
  <r>
    <x v="31"/>
    <x v="7"/>
    <m/>
  </r>
  <r>
    <x v="31"/>
    <x v="7"/>
    <n v="2"/>
  </r>
  <r>
    <x v="31"/>
    <x v="7"/>
    <m/>
  </r>
  <r>
    <x v="31"/>
    <x v="7"/>
    <m/>
  </r>
  <r>
    <x v="46"/>
    <x v="0"/>
    <s v="Portsmouth"/>
  </r>
  <r>
    <x v="46"/>
    <x v="1"/>
    <s v="Hampshire"/>
  </r>
  <r>
    <x v="46"/>
    <x v="15"/>
    <s v="m"/>
  </r>
  <r>
    <x v="46"/>
    <x v="3"/>
    <s v="B"/>
  </r>
  <r>
    <x v="46"/>
    <x v="4"/>
    <n v="15"/>
  </r>
  <r>
    <x v="46"/>
    <x v="5"/>
    <s v="B24"/>
  </r>
  <r>
    <x v="46"/>
    <x v="6"/>
    <s v="0-2-0"/>
  </r>
  <r>
    <x v="46"/>
    <x v="7"/>
    <s v="2"/>
  </r>
  <r>
    <x v="46"/>
    <x v="8"/>
    <n v="5.6599999999999998E-2"/>
  </r>
  <r>
    <x v="46"/>
    <x v="17"/>
    <m/>
  </r>
  <r>
    <x v="46"/>
    <x v="18"/>
    <m/>
  </r>
  <r>
    <x v="46"/>
    <x v="22"/>
    <m/>
  </r>
  <r>
    <x v="46"/>
    <x v="19"/>
    <m/>
  </r>
  <r>
    <x v="46"/>
    <x v="20"/>
    <m/>
  </r>
  <r>
    <x v="46"/>
    <x v="26"/>
    <m/>
  </r>
  <r>
    <x v="46"/>
    <x v="27"/>
    <m/>
  </r>
  <r>
    <x v="46"/>
    <x v="29"/>
    <m/>
  </r>
  <r>
    <x v="46"/>
    <x v="30"/>
    <m/>
  </r>
  <r>
    <x v="46"/>
    <x v="7"/>
    <n v="2"/>
  </r>
  <r>
    <x v="46"/>
    <x v="7"/>
    <n v="2"/>
  </r>
  <r>
    <x v="46"/>
    <x v="7"/>
    <m/>
  </r>
  <r>
    <x v="46"/>
    <x v="7"/>
    <m/>
  </r>
  <r>
    <x v="46"/>
    <x v="7"/>
    <m/>
  </r>
  <r>
    <x v="46"/>
    <x v="7"/>
    <m/>
  </r>
  <r>
    <x v="46"/>
    <x v="7"/>
    <m/>
  </r>
  <r>
    <x v="46"/>
    <x v="7"/>
    <m/>
  </r>
  <r>
    <x v="46"/>
    <x v="7"/>
    <n v="2"/>
  </r>
  <r>
    <x v="46"/>
    <x v="7"/>
    <m/>
  </r>
  <r>
    <x v="46"/>
    <x v="7"/>
    <m/>
  </r>
  <r>
    <x v="52"/>
    <x v="0"/>
    <s v="Portsmouth"/>
  </r>
  <r>
    <x v="52"/>
    <x v="1"/>
    <m/>
  </r>
  <r>
    <x v="52"/>
    <x v="15"/>
    <s v="m"/>
  </r>
  <r>
    <x v="52"/>
    <x v="3"/>
    <s v="C"/>
  </r>
  <r>
    <x v="52"/>
    <x v="4"/>
    <n v="16"/>
  </r>
  <r>
    <x v="52"/>
    <x v="5"/>
    <s v="C48"/>
  </r>
  <r>
    <x v="52"/>
    <x v="6"/>
    <s v="0-2-0"/>
  </r>
  <r>
    <x v="52"/>
    <x v="7"/>
    <s v="2"/>
  </r>
  <r>
    <x v="52"/>
    <x v="8"/>
    <n v="5.6599999999999998E-2"/>
  </r>
  <r>
    <x v="52"/>
    <x v="17"/>
    <m/>
  </r>
  <r>
    <x v="52"/>
    <x v="18"/>
    <m/>
  </r>
  <r>
    <x v="52"/>
    <x v="22"/>
    <m/>
  </r>
  <r>
    <x v="52"/>
    <x v="19"/>
    <m/>
  </r>
  <r>
    <x v="52"/>
    <x v="20"/>
    <m/>
  </r>
  <r>
    <x v="52"/>
    <x v="26"/>
    <m/>
  </r>
  <r>
    <x v="52"/>
    <x v="27"/>
    <m/>
  </r>
  <r>
    <x v="52"/>
    <x v="29"/>
    <m/>
  </r>
  <r>
    <x v="52"/>
    <x v="30"/>
    <m/>
  </r>
  <r>
    <x v="52"/>
    <x v="7"/>
    <n v="2"/>
  </r>
  <r>
    <x v="52"/>
    <x v="7"/>
    <n v="2"/>
  </r>
  <r>
    <x v="52"/>
    <x v="7"/>
    <m/>
  </r>
  <r>
    <x v="52"/>
    <x v="7"/>
    <m/>
  </r>
  <r>
    <x v="52"/>
    <x v="7"/>
    <m/>
  </r>
  <r>
    <x v="52"/>
    <x v="7"/>
    <n v="1"/>
  </r>
  <r>
    <x v="52"/>
    <x v="7"/>
    <m/>
  </r>
  <r>
    <x v="52"/>
    <x v="7"/>
    <m/>
  </r>
  <r>
    <x v="52"/>
    <x v="7"/>
    <n v="1"/>
  </r>
  <r>
    <x v="52"/>
    <x v="7"/>
    <m/>
  </r>
  <r>
    <x v="52"/>
    <x v="7"/>
    <m/>
  </r>
  <r>
    <x v="96"/>
    <x v="0"/>
    <s v="Havant"/>
  </r>
  <r>
    <x v="96"/>
    <x v="1"/>
    <m/>
  </r>
  <r>
    <x v="96"/>
    <x v="15"/>
    <s v="m"/>
  </r>
  <r>
    <x v="96"/>
    <x v="3"/>
    <s v="C"/>
  </r>
  <r>
    <x v="96"/>
    <x v="4"/>
    <n v="16"/>
  </r>
  <r>
    <x v="96"/>
    <x v="5"/>
    <s v="C45"/>
  </r>
  <r>
    <x v="96"/>
    <x v="6"/>
    <s v="0-2-0"/>
  </r>
  <r>
    <x v="96"/>
    <x v="7"/>
    <s v="2"/>
  </r>
  <r>
    <x v="96"/>
    <x v="8"/>
    <n v="5.6599999999999998E-2"/>
  </r>
  <r>
    <x v="96"/>
    <x v="17"/>
    <m/>
  </r>
  <r>
    <x v="96"/>
    <x v="18"/>
    <m/>
  </r>
  <r>
    <x v="96"/>
    <x v="22"/>
    <m/>
  </r>
  <r>
    <x v="96"/>
    <x v="19"/>
    <m/>
  </r>
  <r>
    <x v="96"/>
    <x v="20"/>
    <m/>
  </r>
  <r>
    <x v="96"/>
    <x v="26"/>
    <m/>
  </r>
  <r>
    <x v="96"/>
    <x v="27"/>
    <m/>
  </r>
  <r>
    <x v="96"/>
    <x v="29"/>
    <m/>
  </r>
  <r>
    <x v="96"/>
    <x v="30"/>
    <m/>
  </r>
  <r>
    <x v="96"/>
    <x v="7"/>
    <n v="2"/>
  </r>
  <r>
    <x v="96"/>
    <x v="7"/>
    <n v="2"/>
  </r>
  <r>
    <x v="96"/>
    <x v="7"/>
    <m/>
  </r>
  <r>
    <x v="96"/>
    <x v="7"/>
    <m/>
  </r>
  <r>
    <x v="96"/>
    <x v="7"/>
    <m/>
  </r>
  <r>
    <x v="96"/>
    <x v="7"/>
    <n v="1"/>
  </r>
  <r>
    <x v="96"/>
    <x v="7"/>
    <m/>
  </r>
  <r>
    <x v="96"/>
    <x v="7"/>
    <m/>
  </r>
  <r>
    <x v="96"/>
    <x v="7"/>
    <n v="1"/>
  </r>
  <r>
    <x v="96"/>
    <x v="7"/>
    <m/>
  </r>
  <r>
    <x v="96"/>
    <x v="7"/>
    <m/>
  </r>
  <r>
    <x v="110"/>
    <x v="0"/>
    <m/>
  </r>
  <r>
    <x v="110"/>
    <x v="1"/>
    <m/>
  </r>
  <r>
    <x v="110"/>
    <x v="15"/>
    <s v="m"/>
  </r>
  <r>
    <x v="110"/>
    <x v="3"/>
    <s v="C"/>
  </r>
  <r>
    <x v="110"/>
    <x v="4"/>
    <n v="16"/>
  </r>
  <r>
    <x v="110"/>
    <x v="5"/>
    <s v="C51"/>
  </r>
  <r>
    <x v="110"/>
    <x v="6"/>
    <s v="0-2-0"/>
  </r>
  <r>
    <x v="110"/>
    <x v="7"/>
    <s v="2"/>
  </r>
  <r>
    <x v="110"/>
    <x v="8"/>
    <n v="5.6599999999999998E-2"/>
  </r>
  <r>
    <x v="110"/>
    <x v="17"/>
    <m/>
  </r>
  <r>
    <x v="110"/>
    <x v="18"/>
    <m/>
  </r>
  <r>
    <x v="110"/>
    <x v="22"/>
    <m/>
  </r>
  <r>
    <x v="110"/>
    <x v="19"/>
    <m/>
  </r>
  <r>
    <x v="110"/>
    <x v="20"/>
    <m/>
  </r>
  <r>
    <x v="110"/>
    <x v="26"/>
    <m/>
  </r>
  <r>
    <x v="110"/>
    <x v="27"/>
    <m/>
  </r>
  <r>
    <x v="110"/>
    <x v="29"/>
    <m/>
  </r>
  <r>
    <x v="110"/>
    <x v="30"/>
    <m/>
  </r>
  <r>
    <x v="110"/>
    <x v="7"/>
    <n v="2"/>
  </r>
  <r>
    <x v="110"/>
    <x v="7"/>
    <n v="2"/>
  </r>
  <r>
    <x v="110"/>
    <x v="7"/>
    <m/>
  </r>
  <r>
    <x v="110"/>
    <x v="7"/>
    <m/>
  </r>
  <r>
    <x v="110"/>
    <x v="7"/>
    <m/>
  </r>
  <r>
    <x v="110"/>
    <x v="7"/>
    <n v="1"/>
  </r>
  <r>
    <x v="110"/>
    <x v="7"/>
    <m/>
  </r>
  <r>
    <x v="110"/>
    <x v="7"/>
    <m/>
  </r>
  <r>
    <x v="110"/>
    <x v="7"/>
    <n v="1"/>
  </r>
  <r>
    <x v="110"/>
    <x v="7"/>
    <m/>
  </r>
  <r>
    <x v="110"/>
    <x v="7"/>
    <m/>
  </r>
  <r>
    <x v="49"/>
    <x v="0"/>
    <s v="Weymouth"/>
  </r>
  <r>
    <x v="49"/>
    <x v="1"/>
    <m/>
  </r>
  <r>
    <x v="49"/>
    <x v="15"/>
    <s v="m"/>
  </r>
  <r>
    <x v="49"/>
    <x v="3"/>
    <s v="B"/>
  </r>
  <r>
    <x v="49"/>
    <x v="4"/>
    <n v="16"/>
  </r>
  <r>
    <x v="49"/>
    <x v="5"/>
    <s v="B29"/>
  </r>
  <r>
    <x v="49"/>
    <x v="6"/>
    <s v="0-1-0"/>
  </r>
  <r>
    <x v="49"/>
    <x v="7"/>
    <s v="1"/>
  </r>
  <r>
    <x v="49"/>
    <x v="8"/>
    <n v="2.8299999999999999E-2"/>
  </r>
  <r>
    <x v="49"/>
    <x v="17"/>
    <m/>
  </r>
  <r>
    <x v="49"/>
    <x v="18"/>
    <m/>
  </r>
  <r>
    <x v="49"/>
    <x v="22"/>
    <m/>
  </r>
  <r>
    <x v="49"/>
    <x v="19"/>
    <m/>
  </r>
  <r>
    <x v="49"/>
    <x v="20"/>
    <m/>
  </r>
  <r>
    <x v="49"/>
    <x v="26"/>
    <m/>
  </r>
  <r>
    <x v="49"/>
    <x v="27"/>
    <m/>
  </r>
  <r>
    <x v="49"/>
    <x v="29"/>
    <m/>
  </r>
  <r>
    <x v="49"/>
    <x v="30"/>
    <m/>
  </r>
  <r>
    <x v="49"/>
    <x v="7"/>
    <n v="1"/>
  </r>
  <r>
    <x v="49"/>
    <x v="7"/>
    <n v="1"/>
  </r>
  <r>
    <x v="49"/>
    <x v="7"/>
    <m/>
  </r>
  <r>
    <x v="49"/>
    <x v="7"/>
    <m/>
  </r>
  <r>
    <x v="49"/>
    <x v="7"/>
    <m/>
  </r>
  <r>
    <x v="49"/>
    <x v="7"/>
    <m/>
  </r>
  <r>
    <x v="49"/>
    <x v="7"/>
    <m/>
  </r>
  <r>
    <x v="49"/>
    <x v="7"/>
    <m/>
  </r>
  <r>
    <x v="49"/>
    <x v="7"/>
    <n v="1"/>
  </r>
  <r>
    <x v="49"/>
    <x v="7"/>
    <m/>
  </r>
  <r>
    <x v="49"/>
    <x v="7"/>
    <m/>
  </r>
  <r>
    <x v="153"/>
    <x v="0"/>
    <m/>
  </r>
  <r>
    <x v="153"/>
    <x v="1"/>
    <m/>
  </r>
  <r>
    <x v="153"/>
    <x v="15"/>
    <s v="nm"/>
  </r>
  <r>
    <x v="153"/>
    <x v="3"/>
    <s v="B"/>
  </r>
  <r>
    <x v="153"/>
    <x v="4"/>
    <n v="16"/>
  </r>
  <r>
    <x v="153"/>
    <x v="5"/>
    <s v="B35"/>
  </r>
  <r>
    <x v="153"/>
    <x v="6"/>
    <s v="0-1-0"/>
  </r>
  <r>
    <x v="153"/>
    <x v="7"/>
    <s v="1"/>
  </r>
  <r>
    <x v="153"/>
    <x v="8"/>
    <n v="2.8299999999999999E-2"/>
  </r>
  <r>
    <x v="153"/>
    <x v="17"/>
    <m/>
  </r>
  <r>
    <x v="153"/>
    <x v="18"/>
    <m/>
  </r>
  <r>
    <x v="153"/>
    <x v="22"/>
    <m/>
  </r>
  <r>
    <x v="153"/>
    <x v="19"/>
    <m/>
  </r>
  <r>
    <x v="153"/>
    <x v="20"/>
    <m/>
  </r>
  <r>
    <x v="153"/>
    <x v="26"/>
    <m/>
  </r>
  <r>
    <x v="153"/>
    <x v="27"/>
    <m/>
  </r>
  <r>
    <x v="153"/>
    <x v="29"/>
    <m/>
  </r>
  <r>
    <x v="153"/>
    <x v="30"/>
    <m/>
  </r>
  <r>
    <x v="153"/>
    <x v="7"/>
    <n v="1"/>
  </r>
  <r>
    <x v="153"/>
    <x v="7"/>
    <n v="1"/>
  </r>
  <r>
    <x v="153"/>
    <x v="7"/>
    <m/>
  </r>
  <r>
    <x v="153"/>
    <x v="7"/>
    <m/>
  </r>
  <r>
    <x v="153"/>
    <x v="7"/>
    <m/>
  </r>
  <r>
    <x v="153"/>
    <x v="7"/>
    <m/>
  </r>
  <r>
    <x v="153"/>
    <x v="7"/>
    <m/>
  </r>
  <r>
    <x v="153"/>
    <x v="7"/>
    <m/>
  </r>
  <r>
    <x v="153"/>
    <x v="7"/>
    <n v="1"/>
  </r>
  <r>
    <x v="153"/>
    <x v="7"/>
    <m/>
  </r>
  <r>
    <x v="153"/>
    <x v="7"/>
    <m/>
  </r>
  <r>
    <x v="154"/>
    <x v="0"/>
    <m/>
  </r>
  <r>
    <x v="154"/>
    <x v="1"/>
    <m/>
  </r>
  <r>
    <x v="154"/>
    <x v="15"/>
    <s v="nm"/>
  </r>
  <r>
    <x v="154"/>
    <x v="3"/>
    <s v="B"/>
  </r>
  <r>
    <x v="154"/>
    <x v="4"/>
    <n v="16"/>
  </r>
  <r>
    <x v="154"/>
    <x v="5"/>
    <s v="B40"/>
  </r>
  <r>
    <x v="154"/>
    <x v="6"/>
    <s v="0-1-0"/>
  </r>
  <r>
    <x v="154"/>
    <x v="7"/>
    <s v="1"/>
  </r>
  <r>
    <x v="154"/>
    <x v="8"/>
    <n v="2.8299999999999999E-2"/>
  </r>
  <r>
    <x v="154"/>
    <x v="17"/>
    <m/>
  </r>
  <r>
    <x v="154"/>
    <x v="18"/>
    <m/>
  </r>
  <r>
    <x v="154"/>
    <x v="22"/>
    <m/>
  </r>
  <r>
    <x v="154"/>
    <x v="19"/>
    <m/>
  </r>
  <r>
    <x v="154"/>
    <x v="20"/>
    <m/>
  </r>
  <r>
    <x v="154"/>
    <x v="26"/>
    <m/>
  </r>
  <r>
    <x v="154"/>
    <x v="27"/>
    <m/>
  </r>
  <r>
    <x v="154"/>
    <x v="29"/>
    <m/>
  </r>
  <r>
    <x v="154"/>
    <x v="30"/>
    <m/>
  </r>
  <r>
    <x v="154"/>
    <x v="7"/>
    <n v="1"/>
  </r>
  <r>
    <x v="154"/>
    <x v="7"/>
    <n v="1"/>
  </r>
  <r>
    <x v="154"/>
    <x v="7"/>
    <m/>
  </r>
  <r>
    <x v="154"/>
    <x v="7"/>
    <m/>
  </r>
  <r>
    <x v="154"/>
    <x v="7"/>
    <m/>
  </r>
  <r>
    <x v="154"/>
    <x v="7"/>
    <n v="1"/>
  </r>
  <r>
    <x v="154"/>
    <x v="7"/>
    <m/>
  </r>
  <r>
    <x v="154"/>
    <x v="7"/>
    <m/>
  </r>
  <r>
    <x v="154"/>
    <x v="7"/>
    <m/>
  </r>
  <r>
    <x v="154"/>
    <x v="7"/>
    <m/>
  </r>
  <r>
    <x v="154"/>
    <x v="7"/>
    <m/>
  </r>
  <r>
    <x v="6"/>
    <x v="0"/>
    <s v="Southampton"/>
  </r>
  <r>
    <x v="6"/>
    <x v="1"/>
    <m/>
  </r>
  <r>
    <x v="6"/>
    <x v="15"/>
    <s v="m"/>
  </r>
  <r>
    <x v="6"/>
    <x v="3"/>
    <s v="A"/>
  </r>
  <r>
    <x v="6"/>
    <x v="4"/>
    <n v="23"/>
  </r>
  <r>
    <x v="6"/>
    <x v="5"/>
    <s v="A10"/>
  </r>
  <r>
    <x v="6"/>
    <x v="6"/>
    <s v="0"/>
  </r>
  <r>
    <x v="6"/>
    <x v="7"/>
    <s v="0"/>
  </r>
  <r>
    <x v="6"/>
    <x v="8"/>
    <n v="0"/>
  </r>
  <r>
    <x v="6"/>
    <x v="17"/>
    <m/>
  </r>
  <r>
    <x v="6"/>
    <x v="18"/>
    <m/>
  </r>
  <r>
    <x v="6"/>
    <x v="22"/>
    <m/>
  </r>
  <r>
    <x v="6"/>
    <x v="19"/>
    <m/>
  </r>
  <r>
    <x v="6"/>
    <x v="20"/>
    <m/>
  </r>
  <r>
    <x v="6"/>
    <x v="26"/>
    <m/>
  </r>
  <r>
    <x v="6"/>
    <x v="27"/>
    <m/>
  </r>
  <r>
    <x v="6"/>
    <x v="29"/>
    <m/>
  </r>
  <r>
    <x v="6"/>
    <x v="30"/>
    <m/>
  </r>
  <r>
    <x v="6"/>
    <x v="7"/>
    <n v="0"/>
  </r>
  <r>
    <x v="6"/>
    <x v="7"/>
    <n v="0"/>
  </r>
  <r>
    <x v="6"/>
    <x v="7"/>
    <m/>
  </r>
  <r>
    <x v="6"/>
    <x v="7"/>
    <m/>
  </r>
  <r>
    <x v="6"/>
    <x v="7"/>
    <m/>
  </r>
  <r>
    <x v="6"/>
    <x v="7"/>
    <m/>
  </r>
  <r>
    <x v="6"/>
    <x v="7"/>
    <m/>
  </r>
  <r>
    <x v="6"/>
    <x v="7"/>
    <m/>
  </r>
  <r>
    <x v="6"/>
    <x v="7"/>
    <m/>
  </r>
  <r>
    <x v="6"/>
    <x v="7"/>
    <m/>
  </r>
  <r>
    <x v="6"/>
    <x v="7"/>
    <m/>
  </r>
  <r>
    <x v="59"/>
    <x v="0"/>
    <s v="Southampton"/>
  </r>
  <r>
    <x v="59"/>
    <x v="1"/>
    <m/>
  </r>
  <r>
    <x v="59"/>
    <x v="15"/>
    <s v="nm"/>
  </r>
  <r>
    <x v="59"/>
    <x v="3"/>
    <s v="A"/>
  </r>
  <r>
    <x v="59"/>
    <x v="4"/>
    <n v="23"/>
  </r>
  <r>
    <x v="59"/>
    <x v="5"/>
    <s v="A06"/>
  </r>
  <r>
    <x v="59"/>
    <x v="6"/>
    <s v="0"/>
  </r>
  <r>
    <x v="59"/>
    <x v="7"/>
    <s v="0"/>
  </r>
  <r>
    <x v="59"/>
    <x v="8"/>
    <n v="0"/>
  </r>
  <r>
    <x v="59"/>
    <x v="17"/>
    <m/>
  </r>
  <r>
    <x v="59"/>
    <x v="18"/>
    <m/>
  </r>
  <r>
    <x v="59"/>
    <x v="22"/>
    <m/>
  </r>
  <r>
    <x v="59"/>
    <x v="19"/>
    <m/>
  </r>
  <r>
    <x v="59"/>
    <x v="20"/>
    <m/>
  </r>
  <r>
    <x v="59"/>
    <x v="26"/>
    <m/>
  </r>
  <r>
    <x v="59"/>
    <x v="27"/>
    <m/>
  </r>
  <r>
    <x v="59"/>
    <x v="29"/>
    <m/>
  </r>
  <r>
    <x v="59"/>
    <x v="30"/>
    <m/>
  </r>
  <r>
    <x v="59"/>
    <x v="7"/>
    <n v="0"/>
  </r>
  <r>
    <x v="59"/>
    <x v="7"/>
    <n v="0"/>
  </r>
  <r>
    <x v="59"/>
    <x v="7"/>
    <m/>
  </r>
  <r>
    <x v="59"/>
    <x v="7"/>
    <m/>
  </r>
  <r>
    <x v="59"/>
    <x v="7"/>
    <m/>
  </r>
  <r>
    <x v="59"/>
    <x v="7"/>
    <m/>
  </r>
  <r>
    <x v="59"/>
    <x v="7"/>
    <m/>
  </r>
  <r>
    <x v="59"/>
    <x v="7"/>
    <m/>
  </r>
  <r>
    <x v="59"/>
    <x v="7"/>
    <m/>
  </r>
  <r>
    <x v="59"/>
    <x v="7"/>
    <m/>
  </r>
  <r>
    <x v="59"/>
    <x v="7"/>
    <m/>
  </r>
  <r>
    <x v="155"/>
    <x v="0"/>
    <m/>
  </r>
  <r>
    <x v="155"/>
    <x v="1"/>
    <m/>
  </r>
  <r>
    <x v="155"/>
    <x v="15"/>
    <s v="nm"/>
  </r>
  <r>
    <x v="155"/>
    <x v="3"/>
    <s v="A"/>
  </r>
  <r>
    <x v="155"/>
    <x v="4"/>
    <n v="23"/>
  </r>
  <r>
    <x v="155"/>
    <x v="5"/>
    <s v="A04"/>
  </r>
  <r>
    <x v="155"/>
    <x v="6"/>
    <s v="0"/>
  </r>
  <r>
    <x v="155"/>
    <x v="7"/>
    <s v="0"/>
  </r>
  <r>
    <x v="155"/>
    <x v="8"/>
    <n v="0"/>
  </r>
  <r>
    <x v="155"/>
    <x v="17"/>
    <m/>
  </r>
  <r>
    <x v="155"/>
    <x v="18"/>
    <m/>
  </r>
  <r>
    <x v="155"/>
    <x v="22"/>
    <m/>
  </r>
  <r>
    <x v="155"/>
    <x v="19"/>
    <m/>
  </r>
  <r>
    <x v="155"/>
    <x v="20"/>
    <m/>
  </r>
  <r>
    <x v="155"/>
    <x v="26"/>
    <m/>
  </r>
  <r>
    <x v="155"/>
    <x v="27"/>
    <m/>
  </r>
  <r>
    <x v="155"/>
    <x v="29"/>
    <m/>
  </r>
  <r>
    <x v="155"/>
    <x v="30"/>
    <m/>
  </r>
  <r>
    <x v="155"/>
    <x v="7"/>
    <n v="0"/>
  </r>
  <r>
    <x v="155"/>
    <x v="7"/>
    <n v="0"/>
  </r>
  <r>
    <x v="155"/>
    <x v="7"/>
    <m/>
  </r>
  <r>
    <x v="155"/>
    <x v="7"/>
    <m/>
  </r>
  <r>
    <x v="155"/>
    <x v="7"/>
    <m/>
  </r>
  <r>
    <x v="155"/>
    <x v="7"/>
    <m/>
  </r>
  <r>
    <x v="155"/>
    <x v="7"/>
    <m/>
  </r>
  <r>
    <x v="155"/>
    <x v="7"/>
    <m/>
  </r>
  <r>
    <x v="155"/>
    <x v="7"/>
    <m/>
  </r>
  <r>
    <x v="155"/>
    <x v="7"/>
    <m/>
  </r>
  <r>
    <x v="155"/>
    <x v="7"/>
    <m/>
  </r>
  <r>
    <x v="61"/>
    <x v="0"/>
    <s v="Portsmouth"/>
  </r>
  <r>
    <x v="61"/>
    <x v="1"/>
    <m/>
  </r>
  <r>
    <x v="61"/>
    <x v="15"/>
    <s v="m"/>
  </r>
  <r>
    <x v="61"/>
    <x v="3"/>
    <s v="A"/>
  </r>
  <r>
    <x v="61"/>
    <x v="4"/>
    <n v="23"/>
  </r>
  <r>
    <x v="61"/>
    <x v="5"/>
    <s v="A05"/>
  </r>
  <r>
    <x v="61"/>
    <x v="6"/>
    <s v="0"/>
  </r>
  <r>
    <x v="61"/>
    <x v="7"/>
    <s v="0"/>
  </r>
  <r>
    <x v="61"/>
    <x v="8"/>
    <n v="0"/>
  </r>
  <r>
    <x v="61"/>
    <x v="17"/>
    <m/>
  </r>
  <r>
    <x v="61"/>
    <x v="18"/>
    <m/>
  </r>
  <r>
    <x v="61"/>
    <x v="22"/>
    <m/>
  </r>
  <r>
    <x v="61"/>
    <x v="19"/>
    <m/>
  </r>
  <r>
    <x v="61"/>
    <x v="20"/>
    <m/>
  </r>
  <r>
    <x v="61"/>
    <x v="26"/>
    <m/>
  </r>
  <r>
    <x v="61"/>
    <x v="27"/>
    <m/>
  </r>
  <r>
    <x v="61"/>
    <x v="29"/>
    <m/>
  </r>
  <r>
    <x v="61"/>
    <x v="30"/>
    <m/>
  </r>
  <r>
    <x v="61"/>
    <x v="7"/>
    <n v="0"/>
  </r>
  <r>
    <x v="61"/>
    <x v="7"/>
    <n v="0"/>
  </r>
  <r>
    <x v="61"/>
    <x v="7"/>
    <m/>
  </r>
  <r>
    <x v="61"/>
    <x v="7"/>
    <m/>
  </r>
  <r>
    <x v="61"/>
    <x v="7"/>
    <m/>
  </r>
  <r>
    <x v="61"/>
    <x v="7"/>
    <m/>
  </r>
  <r>
    <x v="61"/>
    <x v="7"/>
    <m/>
  </r>
  <r>
    <x v="61"/>
    <x v="7"/>
    <m/>
  </r>
  <r>
    <x v="61"/>
    <x v="7"/>
    <m/>
  </r>
  <r>
    <x v="61"/>
    <x v="7"/>
    <m/>
  </r>
  <r>
    <x v="61"/>
    <x v="7"/>
    <m/>
  </r>
  <r>
    <x v="79"/>
    <x v="0"/>
    <s v="Portsmouth"/>
  </r>
  <r>
    <x v="79"/>
    <x v="1"/>
    <m/>
  </r>
  <r>
    <x v="79"/>
    <x v="15"/>
    <s v="m"/>
  </r>
  <r>
    <x v="79"/>
    <x v="3"/>
    <s v="B"/>
  </r>
  <r>
    <x v="79"/>
    <x v="4"/>
    <n v="23"/>
  </r>
  <r>
    <x v="79"/>
    <x v="5"/>
    <s v="B38"/>
  </r>
  <r>
    <x v="79"/>
    <x v="6"/>
    <s v="0"/>
  </r>
  <r>
    <x v="79"/>
    <x v="7"/>
    <s v="0"/>
  </r>
  <r>
    <x v="79"/>
    <x v="8"/>
    <n v="0"/>
  </r>
  <r>
    <x v="79"/>
    <x v="17"/>
    <m/>
  </r>
  <r>
    <x v="79"/>
    <x v="18"/>
    <m/>
  </r>
  <r>
    <x v="79"/>
    <x v="22"/>
    <m/>
  </r>
  <r>
    <x v="79"/>
    <x v="19"/>
    <m/>
  </r>
  <r>
    <x v="79"/>
    <x v="20"/>
    <m/>
  </r>
  <r>
    <x v="79"/>
    <x v="26"/>
    <m/>
  </r>
  <r>
    <x v="79"/>
    <x v="27"/>
    <m/>
  </r>
  <r>
    <x v="79"/>
    <x v="29"/>
    <m/>
  </r>
  <r>
    <x v="79"/>
    <x v="30"/>
    <m/>
  </r>
  <r>
    <x v="79"/>
    <x v="7"/>
    <n v="0"/>
  </r>
  <r>
    <x v="79"/>
    <x v="7"/>
    <n v="0"/>
  </r>
  <r>
    <x v="79"/>
    <x v="7"/>
    <m/>
  </r>
  <r>
    <x v="79"/>
    <x v="7"/>
    <m/>
  </r>
  <r>
    <x v="79"/>
    <x v="7"/>
    <m/>
  </r>
  <r>
    <x v="79"/>
    <x v="7"/>
    <m/>
  </r>
  <r>
    <x v="79"/>
    <x v="7"/>
    <m/>
  </r>
  <r>
    <x v="79"/>
    <x v="7"/>
    <m/>
  </r>
  <r>
    <x v="79"/>
    <x v="7"/>
    <m/>
  </r>
  <r>
    <x v="79"/>
    <x v="7"/>
    <m/>
  </r>
  <r>
    <x v="79"/>
    <x v="7"/>
    <m/>
  </r>
  <r>
    <x v="138"/>
    <x v="0"/>
    <m/>
  </r>
  <r>
    <x v="138"/>
    <x v="1"/>
    <m/>
  </r>
  <r>
    <x v="138"/>
    <x v="15"/>
    <s v="m"/>
  </r>
  <r>
    <x v="138"/>
    <x v="3"/>
    <s v="C"/>
  </r>
  <r>
    <x v="138"/>
    <x v="4"/>
    <n v="23"/>
  </r>
  <r>
    <x v="138"/>
    <x v="5"/>
    <s v="C44"/>
  </r>
  <r>
    <x v="138"/>
    <x v="6"/>
    <s v="0"/>
  </r>
  <r>
    <x v="138"/>
    <x v="7"/>
    <s v="0"/>
  </r>
  <r>
    <x v="138"/>
    <x v="8"/>
    <n v="0"/>
  </r>
  <r>
    <x v="138"/>
    <x v="17"/>
    <m/>
  </r>
  <r>
    <x v="138"/>
    <x v="18"/>
    <m/>
  </r>
  <r>
    <x v="138"/>
    <x v="22"/>
    <m/>
  </r>
  <r>
    <x v="138"/>
    <x v="19"/>
    <m/>
  </r>
  <r>
    <x v="138"/>
    <x v="20"/>
    <m/>
  </r>
  <r>
    <x v="138"/>
    <x v="26"/>
    <m/>
  </r>
  <r>
    <x v="138"/>
    <x v="27"/>
    <m/>
  </r>
  <r>
    <x v="138"/>
    <x v="29"/>
    <m/>
  </r>
  <r>
    <x v="138"/>
    <x v="30"/>
    <m/>
  </r>
  <r>
    <x v="138"/>
    <x v="7"/>
    <n v="0"/>
  </r>
  <r>
    <x v="138"/>
    <x v="7"/>
    <n v="0"/>
  </r>
  <r>
    <x v="138"/>
    <x v="7"/>
    <m/>
  </r>
  <r>
    <x v="138"/>
    <x v="7"/>
    <m/>
  </r>
  <r>
    <x v="138"/>
    <x v="7"/>
    <m/>
  </r>
  <r>
    <x v="138"/>
    <x v="7"/>
    <m/>
  </r>
  <r>
    <x v="138"/>
    <x v="7"/>
    <m/>
  </r>
  <r>
    <x v="138"/>
    <x v="7"/>
    <m/>
  </r>
  <r>
    <x v="138"/>
    <x v="7"/>
    <m/>
  </r>
  <r>
    <x v="138"/>
    <x v="7"/>
    <m/>
  </r>
  <r>
    <x v="138"/>
    <x v="7"/>
    <m/>
  </r>
  <r>
    <x v="99"/>
    <x v="0"/>
    <m/>
  </r>
  <r>
    <x v="99"/>
    <x v="1"/>
    <m/>
  </r>
  <r>
    <x v="99"/>
    <x v="15"/>
    <s v="m"/>
  </r>
  <r>
    <x v="99"/>
    <x v="3"/>
    <s v="C"/>
  </r>
  <r>
    <x v="99"/>
    <x v="4"/>
    <n v="23"/>
  </r>
  <r>
    <x v="99"/>
    <x v="5"/>
    <s v="C59"/>
  </r>
  <r>
    <x v="99"/>
    <x v="6"/>
    <s v="0"/>
  </r>
  <r>
    <x v="99"/>
    <x v="7"/>
    <s v="0"/>
  </r>
  <r>
    <x v="99"/>
    <x v="8"/>
    <n v="0"/>
  </r>
  <r>
    <x v="99"/>
    <x v="17"/>
    <m/>
  </r>
  <r>
    <x v="99"/>
    <x v="18"/>
    <m/>
  </r>
  <r>
    <x v="99"/>
    <x v="22"/>
    <m/>
  </r>
  <r>
    <x v="99"/>
    <x v="19"/>
    <m/>
  </r>
  <r>
    <x v="99"/>
    <x v="20"/>
    <m/>
  </r>
  <r>
    <x v="99"/>
    <x v="26"/>
    <m/>
  </r>
  <r>
    <x v="99"/>
    <x v="27"/>
    <m/>
  </r>
  <r>
    <x v="99"/>
    <x v="29"/>
    <m/>
  </r>
  <r>
    <x v="99"/>
    <x v="30"/>
    <m/>
  </r>
  <r>
    <x v="99"/>
    <x v="7"/>
    <n v="0"/>
  </r>
  <r>
    <x v="99"/>
    <x v="7"/>
    <n v="0"/>
  </r>
  <r>
    <x v="99"/>
    <x v="7"/>
    <m/>
  </r>
  <r>
    <x v="99"/>
    <x v="7"/>
    <m/>
  </r>
  <r>
    <x v="99"/>
    <x v="7"/>
    <m/>
  </r>
  <r>
    <x v="99"/>
    <x v="7"/>
    <m/>
  </r>
  <r>
    <x v="99"/>
    <x v="7"/>
    <m/>
  </r>
  <r>
    <x v="99"/>
    <x v="7"/>
    <m/>
  </r>
  <r>
    <x v="99"/>
    <x v="7"/>
    <m/>
  </r>
  <r>
    <x v="99"/>
    <x v="7"/>
    <m/>
  </r>
  <r>
    <x v="99"/>
    <x v="7"/>
    <m/>
  </r>
  <r>
    <x v="51"/>
    <x v="0"/>
    <s v="Southampton"/>
  </r>
  <r>
    <x v="51"/>
    <x v="1"/>
    <m/>
  </r>
  <r>
    <x v="51"/>
    <x v="15"/>
    <s v="m"/>
  </r>
  <r>
    <x v="51"/>
    <x v="3"/>
    <s v="A"/>
  </r>
  <r>
    <x v="51"/>
    <x v="4"/>
    <n v="1"/>
  </r>
  <r>
    <x v="51"/>
    <x v="5"/>
    <s v="A17"/>
  </r>
  <r>
    <x v="51"/>
    <x v="6"/>
    <s v="11-2-0"/>
  </r>
  <r>
    <x v="51"/>
    <x v="7"/>
    <s v="178"/>
  </r>
  <r>
    <x v="51"/>
    <x v="8"/>
    <n v="5.0373999999999999"/>
  </r>
  <r>
    <x v="51"/>
    <x v="17"/>
    <n v="1"/>
  </r>
  <r>
    <x v="51"/>
    <x v="18"/>
    <m/>
  </r>
  <r>
    <x v="51"/>
    <x v="22"/>
    <m/>
  </r>
  <r>
    <x v="51"/>
    <x v="19"/>
    <m/>
  </r>
  <r>
    <x v="51"/>
    <x v="20"/>
    <m/>
  </r>
  <r>
    <x v="51"/>
    <x v="21"/>
    <m/>
  </r>
  <r>
    <x v="51"/>
    <x v="11"/>
    <m/>
  </r>
  <r>
    <x v="51"/>
    <x v="26"/>
    <n v="1"/>
  </r>
  <r>
    <x v="51"/>
    <x v="27"/>
    <m/>
  </r>
  <r>
    <x v="51"/>
    <x v="38"/>
    <m/>
  </r>
  <r>
    <x v="51"/>
    <x v="30"/>
    <m/>
  </r>
  <r>
    <x v="51"/>
    <x v="7"/>
    <n v="3"/>
  </r>
  <r>
    <x v="51"/>
    <x v="7"/>
    <n v="5"/>
  </r>
  <r>
    <x v="51"/>
    <x v="7"/>
    <m/>
  </r>
  <r>
    <x v="51"/>
    <x v="7"/>
    <n v="2"/>
  </r>
  <r>
    <x v="51"/>
    <x v="7"/>
    <m/>
  </r>
  <r>
    <x v="51"/>
    <x v="7"/>
    <m/>
  </r>
  <r>
    <x v="51"/>
    <x v="7"/>
    <m/>
  </r>
  <r>
    <x v="51"/>
    <x v="7"/>
    <m/>
  </r>
  <r>
    <x v="51"/>
    <x v="7"/>
    <m/>
  </r>
  <r>
    <x v="51"/>
    <x v="7"/>
    <n v="1"/>
  </r>
  <r>
    <x v="51"/>
    <x v="7"/>
    <m/>
  </r>
  <r>
    <x v="51"/>
    <x v="7"/>
    <m/>
  </r>
  <r>
    <x v="54"/>
    <x v="0"/>
    <s v="Southampton"/>
  </r>
  <r>
    <x v="54"/>
    <x v="1"/>
    <m/>
  </r>
  <r>
    <x v="54"/>
    <x v="15"/>
    <s v="m"/>
  </r>
  <r>
    <x v="54"/>
    <x v="3"/>
    <s v="A"/>
  </r>
  <r>
    <x v="54"/>
    <x v="4"/>
    <n v="2"/>
  </r>
  <r>
    <x v="54"/>
    <x v="5"/>
    <s v="A12"/>
  </r>
  <r>
    <x v="54"/>
    <x v="6"/>
    <s v="10-8-0"/>
  </r>
  <r>
    <x v="54"/>
    <x v="7"/>
    <s v="168"/>
  </r>
  <r>
    <x v="54"/>
    <x v="8"/>
    <n v="4.7543999999999995"/>
  </r>
  <r>
    <x v="54"/>
    <x v="17"/>
    <n v="1"/>
  </r>
  <r>
    <x v="54"/>
    <x v="18"/>
    <m/>
  </r>
  <r>
    <x v="54"/>
    <x v="22"/>
    <m/>
  </r>
  <r>
    <x v="54"/>
    <x v="19"/>
    <m/>
  </r>
  <r>
    <x v="54"/>
    <x v="20"/>
    <m/>
  </r>
  <r>
    <x v="54"/>
    <x v="21"/>
    <m/>
  </r>
  <r>
    <x v="54"/>
    <x v="11"/>
    <m/>
  </r>
  <r>
    <x v="54"/>
    <x v="26"/>
    <m/>
  </r>
  <r>
    <x v="54"/>
    <x v="27"/>
    <m/>
  </r>
  <r>
    <x v="54"/>
    <x v="38"/>
    <m/>
  </r>
  <r>
    <x v="54"/>
    <x v="30"/>
    <m/>
  </r>
  <r>
    <x v="54"/>
    <x v="7"/>
    <n v="0"/>
  </r>
  <r>
    <x v="54"/>
    <x v="7"/>
    <n v="1"/>
  </r>
  <r>
    <x v="54"/>
    <x v="7"/>
    <m/>
  </r>
  <r>
    <x v="54"/>
    <x v="7"/>
    <m/>
  </r>
  <r>
    <x v="54"/>
    <x v="7"/>
    <m/>
  </r>
  <r>
    <x v="54"/>
    <x v="7"/>
    <m/>
  </r>
  <r>
    <x v="54"/>
    <x v="7"/>
    <m/>
  </r>
  <r>
    <x v="54"/>
    <x v="7"/>
    <m/>
  </r>
  <r>
    <x v="54"/>
    <x v="7"/>
    <m/>
  </r>
  <r>
    <x v="54"/>
    <x v="7"/>
    <m/>
  </r>
  <r>
    <x v="54"/>
    <x v="7"/>
    <m/>
  </r>
  <r>
    <x v="54"/>
    <x v="7"/>
    <m/>
  </r>
  <r>
    <x v="48"/>
    <x v="0"/>
    <s v="Weston Super Mare"/>
  </r>
  <r>
    <x v="48"/>
    <x v="1"/>
    <m/>
  </r>
  <r>
    <x v="48"/>
    <x v="15"/>
    <s v="m"/>
  </r>
  <r>
    <x v="48"/>
    <x v="3"/>
    <s v="A"/>
  </r>
  <r>
    <x v="48"/>
    <x v="4"/>
    <n v="3"/>
  </r>
  <r>
    <x v="48"/>
    <x v="5"/>
    <s v="A11"/>
  </r>
  <r>
    <x v="48"/>
    <x v="6"/>
    <s v="3-12-0"/>
  </r>
  <r>
    <x v="48"/>
    <x v="7"/>
    <s v="60"/>
  </r>
  <r>
    <x v="48"/>
    <x v="8"/>
    <n v="1.698"/>
  </r>
  <r>
    <x v="48"/>
    <x v="17"/>
    <n v="1"/>
  </r>
  <r>
    <x v="48"/>
    <x v="18"/>
    <m/>
  </r>
  <r>
    <x v="48"/>
    <x v="22"/>
    <m/>
  </r>
  <r>
    <x v="48"/>
    <x v="19"/>
    <m/>
  </r>
  <r>
    <x v="48"/>
    <x v="20"/>
    <m/>
  </r>
  <r>
    <x v="48"/>
    <x v="21"/>
    <m/>
  </r>
  <r>
    <x v="48"/>
    <x v="11"/>
    <m/>
  </r>
  <r>
    <x v="48"/>
    <x v="26"/>
    <m/>
  </r>
  <r>
    <x v="48"/>
    <x v="27"/>
    <m/>
  </r>
  <r>
    <x v="48"/>
    <x v="38"/>
    <m/>
  </r>
  <r>
    <x v="48"/>
    <x v="30"/>
    <m/>
  </r>
  <r>
    <x v="48"/>
    <x v="7"/>
    <n v="1"/>
  </r>
  <r>
    <x v="48"/>
    <x v="7"/>
    <n v="2"/>
  </r>
  <r>
    <x v="48"/>
    <x v="7"/>
    <m/>
  </r>
  <r>
    <x v="48"/>
    <x v="7"/>
    <m/>
  </r>
  <r>
    <x v="48"/>
    <x v="7"/>
    <m/>
  </r>
  <r>
    <x v="48"/>
    <x v="7"/>
    <m/>
  </r>
  <r>
    <x v="48"/>
    <x v="7"/>
    <m/>
  </r>
  <r>
    <x v="48"/>
    <x v="7"/>
    <m/>
  </r>
  <r>
    <x v="48"/>
    <x v="7"/>
    <m/>
  </r>
  <r>
    <x v="48"/>
    <x v="7"/>
    <n v="1"/>
  </r>
  <r>
    <x v="48"/>
    <x v="7"/>
    <m/>
  </r>
  <r>
    <x v="48"/>
    <x v="7"/>
    <m/>
  </r>
  <r>
    <x v="86"/>
    <x v="0"/>
    <s v="Bournemouth"/>
  </r>
  <r>
    <x v="86"/>
    <x v="1"/>
    <m/>
  </r>
  <r>
    <x v="86"/>
    <x v="15"/>
    <s v="m"/>
  </r>
  <r>
    <x v="86"/>
    <x v="3"/>
    <s v="A"/>
  </r>
  <r>
    <x v="86"/>
    <x v="4"/>
    <n v="4"/>
  </r>
  <r>
    <x v="86"/>
    <x v="5"/>
    <s v="A19"/>
  </r>
  <r>
    <x v="86"/>
    <x v="6"/>
    <s v="2-9-8"/>
  </r>
  <r>
    <x v="86"/>
    <x v="7"/>
    <s v="41.5"/>
  </r>
  <r>
    <x v="86"/>
    <x v="8"/>
    <n v="1.17445"/>
  </r>
  <r>
    <x v="86"/>
    <x v="17"/>
    <m/>
  </r>
  <r>
    <x v="86"/>
    <x v="18"/>
    <m/>
  </r>
  <r>
    <x v="86"/>
    <x v="22"/>
    <m/>
  </r>
  <r>
    <x v="86"/>
    <x v="19"/>
    <m/>
  </r>
  <r>
    <x v="86"/>
    <x v="20"/>
    <m/>
  </r>
  <r>
    <x v="86"/>
    <x v="21"/>
    <m/>
  </r>
  <r>
    <x v="86"/>
    <x v="11"/>
    <m/>
  </r>
  <r>
    <x v="86"/>
    <x v="26"/>
    <n v="1"/>
  </r>
  <r>
    <x v="86"/>
    <x v="27"/>
    <m/>
  </r>
  <r>
    <x v="86"/>
    <x v="38"/>
    <m/>
  </r>
  <r>
    <x v="86"/>
    <x v="30"/>
    <n v="1"/>
  </r>
  <r>
    <x v="86"/>
    <x v="7"/>
    <n v="1"/>
  </r>
  <r>
    <x v="86"/>
    <x v="7"/>
    <n v="3"/>
  </r>
  <r>
    <x v="86"/>
    <x v="7"/>
    <m/>
  </r>
  <r>
    <x v="86"/>
    <x v="7"/>
    <n v="1"/>
  </r>
  <r>
    <x v="86"/>
    <x v="7"/>
    <m/>
  </r>
  <r>
    <x v="86"/>
    <x v="7"/>
    <m/>
  </r>
  <r>
    <x v="86"/>
    <x v="7"/>
    <m/>
  </r>
  <r>
    <x v="86"/>
    <x v="7"/>
    <m/>
  </r>
  <r>
    <x v="86"/>
    <x v="7"/>
    <m/>
  </r>
  <r>
    <x v="86"/>
    <x v="7"/>
    <m/>
  </r>
  <r>
    <x v="86"/>
    <x v="7"/>
    <m/>
  </r>
  <r>
    <x v="86"/>
    <x v="7"/>
    <m/>
  </r>
  <r>
    <x v="10"/>
    <x v="0"/>
    <s v="Southampton"/>
  </r>
  <r>
    <x v="10"/>
    <x v="1"/>
    <m/>
  </r>
  <r>
    <x v="10"/>
    <x v="15"/>
    <s v="m"/>
  </r>
  <r>
    <x v="10"/>
    <x v="3"/>
    <s v="A"/>
  </r>
  <r>
    <x v="10"/>
    <x v="4"/>
    <n v="5"/>
  </r>
  <r>
    <x v="10"/>
    <x v="5"/>
    <s v="A09"/>
  </r>
  <r>
    <x v="10"/>
    <x v="6"/>
    <s v="2-1-1"/>
  </r>
  <r>
    <x v="10"/>
    <x v="7"/>
    <s v="33"/>
  </r>
  <r>
    <x v="10"/>
    <x v="8"/>
    <n v="0.93389999999999995"/>
  </r>
  <r>
    <x v="10"/>
    <x v="17"/>
    <m/>
  </r>
  <r>
    <x v="10"/>
    <x v="18"/>
    <m/>
  </r>
  <r>
    <x v="10"/>
    <x v="22"/>
    <m/>
  </r>
  <r>
    <x v="10"/>
    <x v="19"/>
    <m/>
  </r>
  <r>
    <x v="10"/>
    <x v="20"/>
    <m/>
  </r>
  <r>
    <x v="10"/>
    <x v="21"/>
    <m/>
  </r>
  <r>
    <x v="10"/>
    <x v="11"/>
    <n v="1"/>
  </r>
  <r>
    <x v="10"/>
    <x v="26"/>
    <m/>
  </r>
  <r>
    <x v="10"/>
    <x v="27"/>
    <m/>
  </r>
  <r>
    <x v="10"/>
    <x v="38"/>
    <m/>
  </r>
  <r>
    <x v="10"/>
    <x v="30"/>
    <m/>
  </r>
  <r>
    <x v="10"/>
    <x v="7"/>
    <n v="9"/>
  </r>
  <r>
    <x v="10"/>
    <x v="7"/>
    <n v="10"/>
  </r>
  <r>
    <x v="10"/>
    <x v="7"/>
    <m/>
  </r>
  <r>
    <x v="10"/>
    <x v="7"/>
    <n v="9"/>
  </r>
  <r>
    <x v="10"/>
    <x v="7"/>
    <m/>
  </r>
  <r>
    <x v="10"/>
    <x v="7"/>
    <m/>
  </r>
  <r>
    <x v="10"/>
    <x v="7"/>
    <m/>
  </r>
  <r>
    <x v="10"/>
    <x v="7"/>
    <m/>
  </r>
  <r>
    <x v="10"/>
    <x v="7"/>
    <m/>
  </r>
  <r>
    <x v="10"/>
    <x v="7"/>
    <m/>
  </r>
  <r>
    <x v="10"/>
    <x v="7"/>
    <m/>
  </r>
  <r>
    <x v="10"/>
    <x v="7"/>
    <m/>
  </r>
  <r>
    <x v="87"/>
    <x v="0"/>
    <s v="Southampton"/>
  </r>
  <r>
    <x v="87"/>
    <x v="1"/>
    <m/>
  </r>
  <r>
    <x v="87"/>
    <x v="15"/>
    <s v="m"/>
  </r>
  <r>
    <x v="87"/>
    <x v="3"/>
    <s v="A"/>
  </r>
  <r>
    <x v="87"/>
    <x v="4"/>
    <n v="6"/>
  </r>
  <r>
    <x v="87"/>
    <x v="5"/>
    <s v="A03"/>
  </r>
  <r>
    <x v="87"/>
    <x v="6"/>
    <s v="1-10-0"/>
  </r>
  <r>
    <x v="87"/>
    <x v="7"/>
    <s v="26"/>
  </r>
  <r>
    <x v="87"/>
    <x v="8"/>
    <n v="0.73580000000000001"/>
  </r>
  <r>
    <x v="87"/>
    <x v="17"/>
    <m/>
  </r>
  <r>
    <x v="87"/>
    <x v="18"/>
    <m/>
  </r>
  <r>
    <x v="87"/>
    <x v="22"/>
    <m/>
  </r>
  <r>
    <x v="87"/>
    <x v="19"/>
    <m/>
  </r>
  <r>
    <x v="87"/>
    <x v="20"/>
    <m/>
  </r>
  <r>
    <x v="87"/>
    <x v="21"/>
    <m/>
  </r>
  <r>
    <x v="87"/>
    <x v="11"/>
    <m/>
  </r>
  <r>
    <x v="87"/>
    <x v="26"/>
    <n v="2"/>
  </r>
  <r>
    <x v="87"/>
    <x v="27"/>
    <m/>
  </r>
  <r>
    <x v="87"/>
    <x v="38"/>
    <m/>
  </r>
  <r>
    <x v="87"/>
    <x v="30"/>
    <m/>
  </r>
  <r>
    <x v="87"/>
    <x v="7"/>
    <n v="5"/>
  </r>
  <r>
    <x v="87"/>
    <x v="7"/>
    <n v="7"/>
  </r>
  <r>
    <x v="87"/>
    <x v="7"/>
    <m/>
  </r>
  <r>
    <x v="87"/>
    <x v="7"/>
    <n v="4"/>
  </r>
  <r>
    <x v="87"/>
    <x v="7"/>
    <m/>
  </r>
  <r>
    <x v="87"/>
    <x v="7"/>
    <m/>
  </r>
  <r>
    <x v="87"/>
    <x v="7"/>
    <n v="1"/>
  </r>
  <r>
    <x v="87"/>
    <x v="7"/>
    <m/>
  </r>
  <r>
    <x v="87"/>
    <x v="7"/>
    <m/>
  </r>
  <r>
    <x v="87"/>
    <x v="7"/>
    <m/>
  </r>
  <r>
    <x v="87"/>
    <x v="7"/>
    <m/>
  </r>
  <r>
    <x v="87"/>
    <x v="7"/>
    <m/>
  </r>
  <r>
    <x v="47"/>
    <x v="0"/>
    <s v="Portsmouth"/>
  </r>
  <r>
    <x v="47"/>
    <x v="1"/>
    <m/>
  </r>
  <r>
    <x v="47"/>
    <x v="15"/>
    <s v="m"/>
  </r>
  <r>
    <x v="47"/>
    <x v="3"/>
    <s v="A"/>
  </r>
  <r>
    <x v="47"/>
    <x v="4"/>
    <n v="7"/>
  </r>
  <r>
    <x v="47"/>
    <x v="5"/>
    <s v="A15"/>
  </r>
  <r>
    <x v="47"/>
    <x v="6"/>
    <s v="1-8-0"/>
  </r>
  <r>
    <x v="47"/>
    <x v="7"/>
    <s v="24"/>
  </r>
  <r>
    <x v="47"/>
    <x v="8"/>
    <n v="0.67920000000000003"/>
  </r>
  <r>
    <x v="47"/>
    <x v="17"/>
    <m/>
  </r>
  <r>
    <x v="47"/>
    <x v="18"/>
    <m/>
  </r>
  <r>
    <x v="47"/>
    <x v="22"/>
    <m/>
  </r>
  <r>
    <x v="47"/>
    <x v="19"/>
    <m/>
  </r>
  <r>
    <x v="47"/>
    <x v="20"/>
    <m/>
  </r>
  <r>
    <x v="47"/>
    <x v="21"/>
    <m/>
  </r>
  <r>
    <x v="47"/>
    <x v="11"/>
    <m/>
  </r>
  <r>
    <x v="47"/>
    <x v="26"/>
    <m/>
  </r>
  <r>
    <x v="47"/>
    <x v="27"/>
    <m/>
  </r>
  <r>
    <x v="47"/>
    <x v="38"/>
    <m/>
  </r>
  <r>
    <x v="47"/>
    <x v="30"/>
    <n v="1"/>
  </r>
  <r>
    <x v="47"/>
    <x v="7"/>
    <n v="10"/>
  </r>
  <r>
    <x v="47"/>
    <x v="7"/>
    <n v="11"/>
  </r>
  <r>
    <x v="47"/>
    <x v="7"/>
    <m/>
  </r>
  <r>
    <x v="47"/>
    <x v="7"/>
    <n v="6"/>
  </r>
  <r>
    <x v="47"/>
    <x v="7"/>
    <m/>
  </r>
  <r>
    <x v="47"/>
    <x v="7"/>
    <m/>
  </r>
  <r>
    <x v="47"/>
    <x v="7"/>
    <m/>
  </r>
  <r>
    <x v="47"/>
    <x v="7"/>
    <m/>
  </r>
  <r>
    <x v="47"/>
    <x v="7"/>
    <m/>
  </r>
  <r>
    <x v="47"/>
    <x v="7"/>
    <n v="4"/>
  </r>
  <r>
    <x v="47"/>
    <x v="7"/>
    <m/>
  </r>
  <r>
    <x v="47"/>
    <x v="7"/>
    <m/>
  </r>
  <r>
    <x v="72"/>
    <x v="0"/>
    <s v="Bournemouth"/>
  </r>
  <r>
    <x v="72"/>
    <x v="1"/>
    <m/>
  </r>
  <r>
    <x v="72"/>
    <x v="15"/>
    <s v="m"/>
  </r>
  <r>
    <x v="72"/>
    <x v="3"/>
    <s v="A"/>
  </r>
  <r>
    <x v="72"/>
    <x v="4"/>
    <n v="8"/>
  </r>
  <r>
    <x v="72"/>
    <x v="5"/>
    <s v="A06"/>
  </r>
  <r>
    <x v="72"/>
    <x v="6"/>
    <s v="1-3-0"/>
  </r>
  <r>
    <x v="72"/>
    <x v="7"/>
    <s v="19"/>
  </r>
  <r>
    <x v="72"/>
    <x v="8"/>
    <n v="0.53769999999999996"/>
  </r>
  <r>
    <x v="72"/>
    <x v="17"/>
    <m/>
  </r>
  <r>
    <x v="72"/>
    <x v="18"/>
    <m/>
  </r>
  <r>
    <x v="72"/>
    <x v="22"/>
    <m/>
  </r>
  <r>
    <x v="72"/>
    <x v="19"/>
    <n v="1"/>
  </r>
  <r>
    <x v="72"/>
    <x v="20"/>
    <m/>
  </r>
  <r>
    <x v="72"/>
    <x v="21"/>
    <m/>
  </r>
  <r>
    <x v="72"/>
    <x v="11"/>
    <m/>
  </r>
  <r>
    <x v="72"/>
    <x v="26"/>
    <m/>
  </r>
  <r>
    <x v="72"/>
    <x v="27"/>
    <m/>
  </r>
  <r>
    <x v="72"/>
    <x v="38"/>
    <m/>
  </r>
  <r>
    <x v="72"/>
    <x v="30"/>
    <m/>
  </r>
  <r>
    <x v="72"/>
    <x v="7"/>
    <n v="6"/>
  </r>
  <r>
    <x v="72"/>
    <x v="7"/>
    <n v="7"/>
  </r>
  <r>
    <x v="72"/>
    <x v="7"/>
    <m/>
  </r>
  <r>
    <x v="72"/>
    <x v="7"/>
    <n v="5"/>
  </r>
  <r>
    <x v="72"/>
    <x v="7"/>
    <m/>
  </r>
  <r>
    <x v="72"/>
    <x v="7"/>
    <m/>
  </r>
  <r>
    <x v="72"/>
    <x v="7"/>
    <m/>
  </r>
  <r>
    <x v="72"/>
    <x v="7"/>
    <m/>
  </r>
  <r>
    <x v="72"/>
    <x v="7"/>
    <m/>
  </r>
  <r>
    <x v="72"/>
    <x v="7"/>
    <n v="1"/>
  </r>
  <r>
    <x v="72"/>
    <x v="7"/>
    <m/>
  </r>
  <r>
    <x v="72"/>
    <x v="7"/>
    <m/>
  </r>
  <r>
    <x v="35"/>
    <x v="0"/>
    <s v="Worthing"/>
  </r>
  <r>
    <x v="35"/>
    <x v="1"/>
    <m/>
  </r>
  <r>
    <x v="35"/>
    <x v="15"/>
    <s v="m"/>
  </r>
  <r>
    <x v="35"/>
    <x v="3"/>
    <s v="A"/>
  </r>
  <r>
    <x v="35"/>
    <x v="4"/>
    <n v="9"/>
  </r>
  <r>
    <x v="35"/>
    <x v="5"/>
    <s v="A13"/>
  </r>
  <r>
    <x v="35"/>
    <x v="6"/>
    <s v="0-13-0"/>
  </r>
  <r>
    <x v="35"/>
    <x v="7"/>
    <s v="13"/>
  </r>
  <r>
    <x v="35"/>
    <x v="8"/>
    <n v="0.3679"/>
  </r>
  <r>
    <x v="35"/>
    <x v="17"/>
    <m/>
  </r>
  <r>
    <x v="35"/>
    <x v="18"/>
    <m/>
  </r>
  <r>
    <x v="35"/>
    <x v="22"/>
    <m/>
  </r>
  <r>
    <x v="35"/>
    <x v="19"/>
    <m/>
  </r>
  <r>
    <x v="35"/>
    <x v="20"/>
    <m/>
  </r>
  <r>
    <x v="35"/>
    <x v="21"/>
    <m/>
  </r>
  <r>
    <x v="35"/>
    <x v="11"/>
    <m/>
  </r>
  <r>
    <x v="35"/>
    <x v="26"/>
    <m/>
  </r>
  <r>
    <x v="35"/>
    <x v="27"/>
    <m/>
  </r>
  <r>
    <x v="35"/>
    <x v="38"/>
    <m/>
  </r>
  <r>
    <x v="35"/>
    <x v="30"/>
    <m/>
  </r>
  <r>
    <x v="35"/>
    <x v="7"/>
    <n v="13"/>
  </r>
  <r>
    <x v="35"/>
    <x v="7"/>
    <n v="13"/>
  </r>
  <r>
    <x v="35"/>
    <x v="7"/>
    <m/>
  </r>
  <r>
    <x v="35"/>
    <x v="7"/>
    <n v="12"/>
  </r>
  <r>
    <x v="35"/>
    <x v="7"/>
    <m/>
  </r>
  <r>
    <x v="35"/>
    <x v="7"/>
    <m/>
  </r>
  <r>
    <x v="35"/>
    <x v="7"/>
    <m/>
  </r>
  <r>
    <x v="35"/>
    <x v="7"/>
    <m/>
  </r>
  <r>
    <x v="35"/>
    <x v="7"/>
    <m/>
  </r>
  <r>
    <x v="35"/>
    <x v="7"/>
    <n v="1"/>
  </r>
  <r>
    <x v="35"/>
    <x v="7"/>
    <m/>
  </r>
  <r>
    <x v="35"/>
    <x v="7"/>
    <m/>
  </r>
  <r>
    <x v="42"/>
    <x v="0"/>
    <s v="Bournemouth"/>
  </r>
  <r>
    <x v="42"/>
    <x v="1"/>
    <m/>
  </r>
  <r>
    <x v="42"/>
    <x v="15"/>
    <s v="m"/>
  </r>
  <r>
    <x v="42"/>
    <x v="3"/>
    <s v="A"/>
  </r>
  <r>
    <x v="42"/>
    <x v="4"/>
    <n v="9"/>
  </r>
  <r>
    <x v="42"/>
    <x v="5"/>
    <s v="A14"/>
  </r>
  <r>
    <x v="42"/>
    <x v="6"/>
    <s v="0-13-0"/>
  </r>
  <r>
    <x v="42"/>
    <x v="7"/>
    <s v="13"/>
  </r>
  <r>
    <x v="42"/>
    <x v="8"/>
    <n v="0.3679"/>
  </r>
  <r>
    <x v="42"/>
    <x v="17"/>
    <m/>
  </r>
  <r>
    <x v="42"/>
    <x v="18"/>
    <m/>
  </r>
  <r>
    <x v="42"/>
    <x v="22"/>
    <m/>
  </r>
  <r>
    <x v="42"/>
    <x v="19"/>
    <m/>
  </r>
  <r>
    <x v="42"/>
    <x v="20"/>
    <m/>
  </r>
  <r>
    <x v="42"/>
    <x v="21"/>
    <m/>
  </r>
  <r>
    <x v="42"/>
    <x v="11"/>
    <m/>
  </r>
  <r>
    <x v="42"/>
    <x v="26"/>
    <m/>
  </r>
  <r>
    <x v="42"/>
    <x v="27"/>
    <m/>
  </r>
  <r>
    <x v="42"/>
    <x v="38"/>
    <m/>
  </r>
  <r>
    <x v="42"/>
    <x v="30"/>
    <m/>
  </r>
  <r>
    <x v="42"/>
    <x v="7"/>
    <n v="13"/>
  </r>
  <r>
    <x v="42"/>
    <x v="7"/>
    <n v="13"/>
  </r>
  <r>
    <x v="42"/>
    <x v="7"/>
    <m/>
  </r>
  <r>
    <x v="42"/>
    <x v="7"/>
    <n v="8"/>
  </r>
  <r>
    <x v="42"/>
    <x v="7"/>
    <m/>
  </r>
  <r>
    <x v="42"/>
    <x v="7"/>
    <m/>
  </r>
  <r>
    <x v="42"/>
    <x v="7"/>
    <n v="4"/>
  </r>
  <r>
    <x v="42"/>
    <x v="7"/>
    <m/>
  </r>
  <r>
    <x v="42"/>
    <x v="7"/>
    <m/>
  </r>
  <r>
    <x v="42"/>
    <x v="7"/>
    <n v="1"/>
  </r>
  <r>
    <x v="42"/>
    <x v="7"/>
    <m/>
  </r>
  <r>
    <x v="42"/>
    <x v="7"/>
    <m/>
  </r>
  <r>
    <x v="46"/>
    <x v="0"/>
    <s v="Portsmouth"/>
  </r>
  <r>
    <x v="46"/>
    <x v="1"/>
    <s v="Hampshire"/>
  </r>
  <r>
    <x v="46"/>
    <x v="15"/>
    <s v="m"/>
  </r>
  <r>
    <x v="46"/>
    <x v="3"/>
    <s v="A"/>
  </r>
  <r>
    <x v="46"/>
    <x v="4"/>
    <n v="11"/>
  </r>
  <r>
    <x v="46"/>
    <x v="5"/>
    <s v="A18"/>
  </r>
  <r>
    <x v="46"/>
    <x v="6"/>
    <s v="0-12-0"/>
  </r>
  <r>
    <x v="46"/>
    <x v="7"/>
    <s v="12"/>
  </r>
  <r>
    <x v="46"/>
    <x v="8"/>
    <n v="0.33960000000000001"/>
  </r>
  <r>
    <x v="46"/>
    <x v="17"/>
    <m/>
  </r>
  <r>
    <x v="46"/>
    <x v="18"/>
    <m/>
  </r>
  <r>
    <x v="46"/>
    <x v="22"/>
    <m/>
  </r>
  <r>
    <x v="46"/>
    <x v="19"/>
    <m/>
  </r>
  <r>
    <x v="46"/>
    <x v="20"/>
    <m/>
  </r>
  <r>
    <x v="46"/>
    <x v="21"/>
    <m/>
  </r>
  <r>
    <x v="46"/>
    <x v="11"/>
    <m/>
  </r>
  <r>
    <x v="46"/>
    <x v="26"/>
    <m/>
  </r>
  <r>
    <x v="46"/>
    <x v="27"/>
    <n v="1"/>
  </r>
  <r>
    <x v="46"/>
    <x v="38"/>
    <m/>
  </r>
  <r>
    <x v="46"/>
    <x v="30"/>
    <m/>
  </r>
  <r>
    <x v="46"/>
    <x v="7"/>
    <n v="2"/>
  </r>
  <r>
    <x v="46"/>
    <x v="7"/>
    <n v="3"/>
  </r>
  <r>
    <x v="46"/>
    <x v="7"/>
    <m/>
  </r>
  <r>
    <x v="46"/>
    <x v="7"/>
    <n v="1"/>
  </r>
  <r>
    <x v="46"/>
    <x v="7"/>
    <m/>
  </r>
  <r>
    <x v="46"/>
    <x v="7"/>
    <m/>
  </r>
  <r>
    <x v="46"/>
    <x v="7"/>
    <m/>
  </r>
  <r>
    <x v="46"/>
    <x v="7"/>
    <m/>
  </r>
  <r>
    <x v="46"/>
    <x v="7"/>
    <m/>
  </r>
  <r>
    <x v="46"/>
    <x v="7"/>
    <n v="1"/>
  </r>
  <r>
    <x v="46"/>
    <x v="7"/>
    <m/>
  </r>
  <r>
    <x v="46"/>
    <x v="7"/>
    <m/>
  </r>
  <r>
    <x v="99"/>
    <x v="0"/>
    <m/>
  </r>
  <r>
    <x v="99"/>
    <x v="1"/>
    <m/>
  </r>
  <r>
    <x v="99"/>
    <x v="15"/>
    <s v="m"/>
  </r>
  <r>
    <x v="99"/>
    <x v="3"/>
    <s v="A"/>
  </r>
  <r>
    <x v="99"/>
    <x v="4"/>
    <n v="12"/>
  </r>
  <r>
    <x v="99"/>
    <x v="5"/>
    <s v="A02"/>
  </r>
  <r>
    <x v="99"/>
    <x v="6"/>
    <s v="0-11-0"/>
  </r>
  <r>
    <x v="99"/>
    <x v="7"/>
    <s v="11"/>
  </r>
  <r>
    <x v="99"/>
    <x v="8"/>
    <n v="0.31129999999999997"/>
  </r>
  <r>
    <x v="99"/>
    <x v="17"/>
    <m/>
  </r>
  <r>
    <x v="99"/>
    <x v="18"/>
    <m/>
  </r>
  <r>
    <x v="99"/>
    <x v="22"/>
    <m/>
  </r>
  <r>
    <x v="99"/>
    <x v="19"/>
    <m/>
  </r>
  <r>
    <x v="99"/>
    <x v="20"/>
    <m/>
  </r>
  <r>
    <x v="99"/>
    <x v="21"/>
    <m/>
  </r>
  <r>
    <x v="99"/>
    <x v="11"/>
    <m/>
  </r>
  <r>
    <x v="99"/>
    <x v="26"/>
    <m/>
  </r>
  <r>
    <x v="99"/>
    <x v="27"/>
    <m/>
  </r>
  <r>
    <x v="99"/>
    <x v="38"/>
    <m/>
  </r>
  <r>
    <x v="99"/>
    <x v="30"/>
    <n v="1"/>
  </r>
  <r>
    <x v="99"/>
    <x v="7"/>
    <n v="1"/>
  </r>
  <r>
    <x v="99"/>
    <x v="7"/>
    <n v="2"/>
  </r>
  <r>
    <x v="99"/>
    <x v="7"/>
    <m/>
  </r>
  <r>
    <x v="99"/>
    <x v="7"/>
    <n v="1"/>
  </r>
  <r>
    <x v="99"/>
    <x v="7"/>
    <m/>
  </r>
  <r>
    <x v="99"/>
    <x v="7"/>
    <m/>
  </r>
  <r>
    <x v="99"/>
    <x v="7"/>
    <m/>
  </r>
  <r>
    <x v="99"/>
    <x v="7"/>
    <m/>
  </r>
  <r>
    <x v="99"/>
    <x v="7"/>
    <m/>
  </r>
  <r>
    <x v="99"/>
    <x v="7"/>
    <m/>
  </r>
  <r>
    <x v="99"/>
    <x v="7"/>
    <m/>
  </r>
  <r>
    <x v="99"/>
    <x v="7"/>
    <m/>
  </r>
  <r>
    <x v="106"/>
    <x v="0"/>
    <m/>
  </r>
  <r>
    <x v="106"/>
    <x v="1"/>
    <m/>
  </r>
  <r>
    <x v="106"/>
    <x v="15"/>
    <s v="m"/>
  </r>
  <r>
    <x v="106"/>
    <x v="3"/>
    <s v="A"/>
  </r>
  <r>
    <x v="106"/>
    <x v="4"/>
    <n v="13"/>
  </r>
  <r>
    <x v="106"/>
    <x v="5"/>
    <s v="A10"/>
  </r>
  <r>
    <x v="106"/>
    <x v="6"/>
    <s v="0-5-0"/>
  </r>
  <r>
    <x v="106"/>
    <x v="7"/>
    <s v="5"/>
  </r>
  <r>
    <x v="106"/>
    <x v="8"/>
    <n v="0.14149999999999999"/>
  </r>
  <r>
    <x v="106"/>
    <x v="17"/>
    <m/>
  </r>
  <r>
    <x v="106"/>
    <x v="18"/>
    <m/>
  </r>
  <r>
    <x v="106"/>
    <x v="22"/>
    <m/>
  </r>
  <r>
    <x v="106"/>
    <x v="19"/>
    <m/>
  </r>
  <r>
    <x v="106"/>
    <x v="20"/>
    <m/>
  </r>
  <r>
    <x v="106"/>
    <x v="21"/>
    <m/>
  </r>
  <r>
    <x v="106"/>
    <x v="11"/>
    <m/>
  </r>
  <r>
    <x v="106"/>
    <x v="26"/>
    <m/>
  </r>
  <r>
    <x v="106"/>
    <x v="27"/>
    <m/>
  </r>
  <r>
    <x v="106"/>
    <x v="38"/>
    <m/>
  </r>
  <r>
    <x v="106"/>
    <x v="30"/>
    <m/>
  </r>
  <r>
    <x v="106"/>
    <x v="7"/>
    <n v="5"/>
  </r>
  <r>
    <x v="106"/>
    <x v="7"/>
    <n v="5"/>
  </r>
  <r>
    <x v="106"/>
    <x v="7"/>
    <m/>
  </r>
  <r>
    <x v="106"/>
    <x v="7"/>
    <n v="3"/>
  </r>
  <r>
    <x v="106"/>
    <x v="7"/>
    <m/>
  </r>
  <r>
    <x v="106"/>
    <x v="7"/>
    <m/>
  </r>
  <r>
    <x v="106"/>
    <x v="7"/>
    <m/>
  </r>
  <r>
    <x v="106"/>
    <x v="7"/>
    <m/>
  </r>
  <r>
    <x v="106"/>
    <x v="7"/>
    <m/>
  </r>
  <r>
    <x v="106"/>
    <x v="7"/>
    <n v="2"/>
  </r>
  <r>
    <x v="106"/>
    <x v="7"/>
    <m/>
  </r>
  <r>
    <x v="106"/>
    <x v="7"/>
    <m/>
  </r>
  <r>
    <x v="96"/>
    <x v="0"/>
    <s v="Havant"/>
  </r>
  <r>
    <x v="96"/>
    <x v="1"/>
    <m/>
  </r>
  <r>
    <x v="96"/>
    <x v="15"/>
    <s v="m"/>
  </r>
  <r>
    <x v="96"/>
    <x v="3"/>
    <s v="A"/>
  </r>
  <r>
    <x v="96"/>
    <x v="4"/>
    <n v="14"/>
  </r>
  <r>
    <x v="96"/>
    <x v="5"/>
    <s v="A04"/>
  </r>
  <r>
    <x v="96"/>
    <x v="6"/>
    <s v="0-4-0"/>
  </r>
  <r>
    <x v="96"/>
    <x v="7"/>
    <s v="4"/>
  </r>
  <r>
    <x v="96"/>
    <x v="8"/>
    <n v="0.1132"/>
  </r>
  <r>
    <x v="96"/>
    <x v="17"/>
    <m/>
  </r>
  <r>
    <x v="96"/>
    <x v="18"/>
    <m/>
  </r>
  <r>
    <x v="96"/>
    <x v="22"/>
    <m/>
  </r>
  <r>
    <x v="96"/>
    <x v="19"/>
    <m/>
  </r>
  <r>
    <x v="96"/>
    <x v="20"/>
    <m/>
  </r>
  <r>
    <x v="96"/>
    <x v="21"/>
    <m/>
  </r>
  <r>
    <x v="96"/>
    <x v="11"/>
    <m/>
  </r>
  <r>
    <x v="96"/>
    <x v="26"/>
    <m/>
  </r>
  <r>
    <x v="96"/>
    <x v="27"/>
    <m/>
  </r>
  <r>
    <x v="96"/>
    <x v="38"/>
    <m/>
  </r>
  <r>
    <x v="96"/>
    <x v="30"/>
    <m/>
  </r>
  <r>
    <x v="96"/>
    <x v="7"/>
    <n v="3"/>
  </r>
  <r>
    <x v="96"/>
    <x v="7"/>
    <n v="3"/>
  </r>
  <r>
    <x v="96"/>
    <x v="7"/>
    <m/>
  </r>
  <r>
    <x v="96"/>
    <x v="7"/>
    <n v="2"/>
  </r>
  <r>
    <x v="96"/>
    <x v="7"/>
    <m/>
  </r>
  <r>
    <x v="96"/>
    <x v="7"/>
    <m/>
  </r>
  <r>
    <x v="96"/>
    <x v="7"/>
    <m/>
  </r>
  <r>
    <x v="96"/>
    <x v="7"/>
    <m/>
  </r>
  <r>
    <x v="96"/>
    <x v="7"/>
    <m/>
  </r>
  <r>
    <x v="96"/>
    <x v="7"/>
    <n v="1"/>
  </r>
  <r>
    <x v="96"/>
    <x v="7"/>
    <m/>
  </r>
  <r>
    <x v="96"/>
    <x v="7"/>
    <m/>
  </r>
  <r>
    <x v="38"/>
    <x v="0"/>
    <m/>
  </r>
  <r>
    <x v="38"/>
    <x v="1"/>
    <m/>
  </r>
  <r>
    <x v="38"/>
    <x v="15"/>
    <s v="m"/>
  </r>
  <r>
    <x v="38"/>
    <x v="3"/>
    <s v="A"/>
  </r>
  <r>
    <x v="38"/>
    <x v="4"/>
    <n v="15"/>
  </r>
  <r>
    <x v="38"/>
    <x v="5"/>
    <s v="A01"/>
  </r>
  <r>
    <x v="38"/>
    <x v="6"/>
    <s v="0-3-0"/>
  </r>
  <r>
    <x v="38"/>
    <x v="7"/>
    <s v="3"/>
  </r>
  <r>
    <x v="38"/>
    <x v="8"/>
    <n v="8.4900000000000003E-2"/>
  </r>
  <r>
    <x v="38"/>
    <x v="17"/>
    <m/>
  </r>
  <r>
    <x v="38"/>
    <x v="18"/>
    <m/>
  </r>
  <r>
    <x v="38"/>
    <x v="22"/>
    <m/>
  </r>
  <r>
    <x v="38"/>
    <x v="19"/>
    <m/>
  </r>
  <r>
    <x v="38"/>
    <x v="20"/>
    <m/>
  </r>
  <r>
    <x v="38"/>
    <x v="21"/>
    <m/>
  </r>
  <r>
    <x v="38"/>
    <x v="11"/>
    <m/>
  </r>
  <r>
    <x v="38"/>
    <x v="26"/>
    <m/>
  </r>
  <r>
    <x v="38"/>
    <x v="27"/>
    <m/>
  </r>
  <r>
    <x v="38"/>
    <x v="38"/>
    <m/>
  </r>
  <r>
    <x v="38"/>
    <x v="30"/>
    <m/>
  </r>
  <r>
    <x v="38"/>
    <x v="7"/>
    <n v="3"/>
  </r>
  <r>
    <x v="38"/>
    <x v="7"/>
    <n v="3"/>
  </r>
  <r>
    <x v="38"/>
    <x v="7"/>
    <m/>
  </r>
  <r>
    <x v="38"/>
    <x v="7"/>
    <n v="3"/>
  </r>
  <r>
    <x v="38"/>
    <x v="7"/>
    <m/>
  </r>
  <r>
    <x v="38"/>
    <x v="7"/>
    <m/>
  </r>
  <r>
    <x v="38"/>
    <x v="7"/>
    <m/>
  </r>
  <r>
    <x v="38"/>
    <x v="7"/>
    <m/>
  </r>
  <r>
    <x v="38"/>
    <x v="7"/>
    <m/>
  </r>
  <r>
    <x v="38"/>
    <x v="7"/>
    <m/>
  </r>
  <r>
    <x v="38"/>
    <x v="7"/>
    <m/>
  </r>
  <r>
    <x v="38"/>
    <x v="7"/>
    <m/>
  </r>
  <r>
    <x v="2"/>
    <x v="0"/>
    <s v="Somerset"/>
  </r>
  <r>
    <x v="2"/>
    <x v="1"/>
    <m/>
  </r>
  <r>
    <x v="2"/>
    <x v="15"/>
    <s v="m"/>
  </r>
  <r>
    <x v="2"/>
    <x v="3"/>
    <s v="A"/>
  </r>
  <r>
    <x v="2"/>
    <x v="4"/>
    <n v="16"/>
  </r>
  <r>
    <x v="2"/>
    <x v="5"/>
    <s v="A05"/>
  </r>
  <r>
    <x v="2"/>
    <x v="6"/>
    <s v="0-1-0"/>
  </r>
  <r>
    <x v="2"/>
    <x v="7"/>
    <s v="1"/>
  </r>
  <r>
    <x v="2"/>
    <x v="8"/>
    <n v="2.8299999999999999E-2"/>
  </r>
  <r>
    <x v="2"/>
    <x v="17"/>
    <m/>
  </r>
  <r>
    <x v="2"/>
    <x v="18"/>
    <m/>
  </r>
  <r>
    <x v="2"/>
    <x v="22"/>
    <m/>
  </r>
  <r>
    <x v="2"/>
    <x v="19"/>
    <m/>
  </r>
  <r>
    <x v="2"/>
    <x v="20"/>
    <m/>
  </r>
  <r>
    <x v="2"/>
    <x v="21"/>
    <m/>
  </r>
  <r>
    <x v="2"/>
    <x v="11"/>
    <m/>
  </r>
  <r>
    <x v="2"/>
    <x v="26"/>
    <m/>
  </r>
  <r>
    <x v="2"/>
    <x v="27"/>
    <m/>
  </r>
  <r>
    <x v="2"/>
    <x v="38"/>
    <m/>
  </r>
  <r>
    <x v="2"/>
    <x v="30"/>
    <m/>
  </r>
  <r>
    <x v="2"/>
    <x v="7"/>
    <n v="1"/>
  </r>
  <r>
    <x v="2"/>
    <x v="7"/>
    <n v="1"/>
  </r>
  <r>
    <x v="2"/>
    <x v="7"/>
    <m/>
  </r>
  <r>
    <x v="2"/>
    <x v="7"/>
    <n v="1"/>
  </r>
  <r>
    <x v="2"/>
    <x v="7"/>
    <m/>
  </r>
  <r>
    <x v="2"/>
    <x v="7"/>
    <m/>
  </r>
  <r>
    <x v="2"/>
    <x v="7"/>
    <m/>
  </r>
  <r>
    <x v="2"/>
    <x v="7"/>
    <m/>
  </r>
  <r>
    <x v="2"/>
    <x v="7"/>
    <m/>
  </r>
  <r>
    <x v="2"/>
    <x v="7"/>
    <m/>
  </r>
  <r>
    <x v="2"/>
    <x v="7"/>
    <m/>
  </r>
  <r>
    <x v="2"/>
    <x v="7"/>
    <m/>
  </r>
  <r>
    <x v="52"/>
    <x v="0"/>
    <s v="Portsmouth"/>
  </r>
  <r>
    <x v="52"/>
    <x v="1"/>
    <m/>
  </r>
  <r>
    <x v="52"/>
    <x v="15"/>
    <s v="m"/>
  </r>
  <r>
    <x v="52"/>
    <x v="3"/>
    <s v="A"/>
  </r>
  <r>
    <x v="52"/>
    <x v="4"/>
    <n v="16"/>
  </r>
  <r>
    <x v="52"/>
    <x v="5"/>
    <s v="A07"/>
  </r>
  <r>
    <x v="52"/>
    <x v="6"/>
    <s v="0-1-0"/>
  </r>
  <r>
    <x v="52"/>
    <x v="7"/>
    <s v="1"/>
  </r>
  <r>
    <x v="52"/>
    <x v="8"/>
    <n v="2.8299999999999999E-2"/>
  </r>
  <r>
    <x v="52"/>
    <x v="17"/>
    <m/>
  </r>
  <r>
    <x v="52"/>
    <x v="18"/>
    <m/>
  </r>
  <r>
    <x v="52"/>
    <x v="22"/>
    <m/>
  </r>
  <r>
    <x v="52"/>
    <x v="19"/>
    <m/>
  </r>
  <r>
    <x v="52"/>
    <x v="20"/>
    <m/>
  </r>
  <r>
    <x v="52"/>
    <x v="21"/>
    <m/>
  </r>
  <r>
    <x v="52"/>
    <x v="11"/>
    <m/>
  </r>
  <r>
    <x v="52"/>
    <x v="26"/>
    <m/>
  </r>
  <r>
    <x v="52"/>
    <x v="27"/>
    <m/>
  </r>
  <r>
    <x v="52"/>
    <x v="38"/>
    <m/>
  </r>
  <r>
    <x v="52"/>
    <x v="30"/>
    <m/>
  </r>
  <r>
    <x v="52"/>
    <x v="7"/>
    <n v="1"/>
  </r>
  <r>
    <x v="52"/>
    <x v="7"/>
    <n v="1"/>
  </r>
  <r>
    <x v="52"/>
    <x v="7"/>
    <m/>
  </r>
  <r>
    <x v="52"/>
    <x v="7"/>
    <m/>
  </r>
  <r>
    <x v="52"/>
    <x v="7"/>
    <m/>
  </r>
  <r>
    <x v="52"/>
    <x v="7"/>
    <m/>
  </r>
  <r>
    <x v="52"/>
    <x v="7"/>
    <m/>
  </r>
  <r>
    <x v="52"/>
    <x v="7"/>
    <m/>
  </r>
  <r>
    <x v="52"/>
    <x v="7"/>
    <m/>
  </r>
  <r>
    <x v="52"/>
    <x v="7"/>
    <n v="1"/>
  </r>
  <r>
    <x v="52"/>
    <x v="7"/>
    <m/>
  </r>
  <r>
    <x v="52"/>
    <x v="7"/>
    <m/>
  </r>
  <r>
    <x v="9"/>
    <x v="0"/>
    <s v="Portsmouth"/>
  </r>
  <r>
    <x v="9"/>
    <x v="1"/>
    <m/>
  </r>
  <r>
    <x v="9"/>
    <x v="15"/>
    <s v="m"/>
  </r>
  <r>
    <x v="9"/>
    <x v="3"/>
    <s v="A"/>
  </r>
  <r>
    <x v="9"/>
    <x v="4"/>
    <n v="16"/>
  </r>
  <r>
    <x v="9"/>
    <x v="5"/>
    <s v="A16"/>
  </r>
  <r>
    <x v="9"/>
    <x v="6"/>
    <s v="0-1-0"/>
  </r>
  <r>
    <x v="9"/>
    <x v="7"/>
    <s v="1"/>
  </r>
  <r>
    <x v="9"/>
    <x v="8"/>
    <n v="2.8299999999999999E-2"/>
  </r>
  <r>
    <x v="9"/>
    <x v="17"/>
    <m/>
  </r>
  <r>
    <x v="9"/>
    <x v="18"/>
    <m/>
  </r>
  <r>
    <x v="9"/>
    <x v="22"/>
    <m/>
  </r>
  <r>
    <x v="9"/>
    <x v="19"/>
    <m/>
  </r>
  <r>
    <x v="9"/>
    <x v="20"/>
    <m/>
  </r>
  <r>
    <x v="9"/>
    <x v="21"/>
    <m/>
  </r>
  <r>
    <x v="9"/>
    <x v="11"/>
    <m/>
  </r>
  <r>
    <x v="9"/>
    <x v="26"/>
    <m/>
  </r>
  <r>
    <x v="9"/>
    <x v="27"/>
    <m/>
  </r>
  <r>
    <x v="9"/>
    <x v="38"/>
    <m/>
  </r>
  <r>
    <x v="9"/>
    <x v="30"/>
    <m/>
  </r>
  <r>
    <x v="9"/>
    <x v="7"/>
    <n v="1"/>
  </r>
  <r>
    <x v="9"/>
    <x v="7"/>
    <n v="1"/>
  </r>
  <r>
    <x v="9"/>
    <x v="7"/>
    <m/>
  </r>
  <r>
    <x v="9"/>
    <x v="7"/>
    <m/>
  </r>
  <r>
    <x v="9"/>
    <x v="7"/>
    <m/>
  </r>
  <r>
    <x v="9"/>
    <x v="7"/>
    <m/>
  </r>
  <r>
    <x v="9"/>
    <x v="7"/>
    <n v="1"/>
  </r>
  <r>
    <x v="9"/>
    <x v="7"/>
    <m/>
  </r>
  <r>
    <x v="9"/>
    <x v="7"/>
    <m/>
  </r>
  <r>
    <x v="9"/>
    <x v="7"/>
    <m/>
  </r>
  <r>
    <x v="9"/>
    <x v="7"/>
    <m/>
  </r>
  <r>
    <x v="9"/>
    <x v="7"/>
    <m/>
  </r>
  <r>
    <x v="156"/>
    <x v="0"/>
    <m/>
  </r>
  <r>
    <x v="156"/>
    <x v="1"/>
    <m/>
  </r>
  <r>
    <x v="156"/>
    <x v="15"/>
    <s v="nm"/>
  </r>
  <r>
    <x v="156"/>
    <x v="3"/>
    <s v="A"/>
  </r>
  <r>
    <x v="156"/>
    <x v="4"/>
    <n v="16"/>
  </r>
  <r>
    <x v="156"/>
    <x v="5"/>
    <s v="A20"/>
  </r>
  <r>
    <x v="156"/>
    <x v="6"/>
    <s v="0-1-0"/>
  </r>
  <r>
    <x v="156"/>
    <x v="7"/>
    <s v="1"/>
  </r>
  <r>
    <x v="156"/>
    <x v="8"/>
    <n v="2.8299999999999999E-2"/>
  </r>
  <r>
    <x v="156"/>
    <x v="17"/>
    <m/>
  </r>
  <r>
    <x v="156"/>
    <x v="18"/>
    <m/>
  </r>
  <r>
    <x v="156"/>
    <x v="22"/>
    <m/>
  </r>
  <r>
    <x v="156"/>
    <x v="19"/>
    <m/>
  </r>
  <r>
    <x v="156"/>
    <x v="20"/>
    <m/>
  </r>
  <r>
    <x v="156"/>
    <x v="21"/>
    <m/>
  </r>
  <r>
    <x v="156"/>
    <x v="11"/>
    <m/>
  </r>
  <r>
    <x v="156"/>
    <x v="26"/>
    <m/>
  </r>
  <r>
    <x v="156"/>
    <x v="27"/>
    <m/>
  </r>
  <r>
    <x v="156"/>
    <x v="38"/>
    <m/>
  </r>
  <r>
    <x v="156"/>
    <x v="30"/>
    <m/>
  </r>
  <r>
    <x v="156"/>
    <x v="7"/>
    <n v="1"/>
  </r>
  <r>
    <x v="156"/>
    <x v="7"/>
    <n v="1"/>
  </r>
  <r>
    <x v="156"/>
    <x v="7"/>
    <m/>
  </r>
  <r>
    <x v="156"/>
    <x v="7"/>
    <m/>
  </r>
  <r>
    <x v="156"/>
    <x v="7"/>
    <m/>
  </r>
  <r>
    <x v="156"/>
    <x v="7"/>
    <m/>
  </r>
  <r>
    <x v="156"/>
    <x v="7"/>
    <m/>
  </r>
  <r>
    <x v="156"/>
    <x v="7"/>
    <m/>
  </r>
  <r>
    <x v="156"/>
    <x v="7"/>
    <m/>
  </r>
  <r>
    <x v="156"/>
    <x v="7"/>
    <n v="1"/>
  </r>
  <r>
    <x v="156"/>
    <x v="7"/>
    <m/>
  </r>
  <r>
    <x v="156"/>
    <x v="7"/>
    <m/>
  </r>
  <r>
    <x v="85"/>
    <x v="0"/>
    <s v="Southampton"/>
  </r>
  <r>
    <x v="85"/>
    <x v="1"/>
    <m/>
  </r>
  <r>
    <x v="85"/>
    <x v="15"/>
    <s v="m"/>
  </r>
  <r>
    <x v="85"/>
    <x v="3"/>
    <s v="A"/>
  </r>
  <r>
    <x v="85"/>
    <x v="4"/>
    <n v="24"/>
  </r>
  <r>
    <x v="85"/>
    <x v="5"/>
    <s v="A08"/>
  </r>
  <r>
    <x v="85"/>
    <x v="6"/>
    <s v="0"/>
  </r>
  <r>
    <x v="85"/>
    <x v="7"/>
    <s v="0"/>
  </r>
  <r>
    <x v="85"/>
    <x v="8"/>
    <n v="0"/>
  </r>
  <r>
    <x v="85"/>
    <x v="17"/>
    <m/>
  </r>
  <r>
    <x v="85"/>
    <x v="18"/>
    <m/>
  </r>
  <r>
    <x v="85"/>
    <x v="22"/>
    <m/>
  </r>
  <r>
    <x v="85"/>
    <x v="19"/>
    <m/>
  </r>
  <r>
    <x v="85"/>
    <x v="20"/>
    <m/>
  </r>
  <r>
    <x v="85"/>
    <x v="21"/>
    <m/>
  </r>
  <r>
    <x v="85"/>
    <x v="11"/>
    <m/>
  </r>
  <r>
    <x v="85"/>
    <x v="26"/>
    <m/>
  </r>
  <r>
    <x v="85"/>
    <x v="27"/>
    <m/>
  </r>
  <r>
    <x v="85"/>
    <x v="38"/>
    <m/>
  </r>
  <r>
    <x v="85"/>
    <x v="30"/>
    <m/>
  </r>
  <r>
    <x v="85"/>
    <x v="7"/>
    <n v="0"/>
  </r>
  <r>
    <x v="85"/>
    <x v="7"/>
    <n v="0"/>
  </r>
  <r>
    <x v="85"/>
    <x v="7"/>
    <m/>
  </r>
  <r>
    <x v="85"/>
    <x v="7"/>
    <m/>
  </r>
  <r>
    <x v="85"/>
    <x v="7"/>
    <m/>
  </r>
  <r>
    <x v="85"/>
    <x v="7"/>
    <m/>
  </r>
  <r>
    <x v="85"/>
    <x v="7"/>
    <m/>
  </r>
  <r>
    <x v="85"/>
    <x v="7"/>
    <m/>
  </r>
  <r>
    <x v="85"/>
    <x v="7"/>
    <m/>
  </r>
  <r>
    <x v="85"/>
    <x v="7"/>
    <m/>
  </r>
  <r>
    <x v="85"/>
    <x v="7"/>
    <m/>
  </r>
  <r>
    <x v="85"/>
    <x v="7"/>
    <m/>
  </r>
  <r>
    <x v="29"/>
    <x v="0"/>
    <s v="Southampton"/>
  </r>
  <r>
    <x v="29"/>
    <x v="1"/>
    <m/>
  </r>
  <r>
    <x v="29"/>
    <x v="15"/>
    <s v="m"/>
  </r>
  <r>
    <x v="29"/>
    <x v="3"/>
    <s v="B"/>
  </r>
  <r>
    <x v="29"/>
    <x v="4"/>
    <n v="1"/>
  </r>
  <r>
    <x v="29"/>
    <x v="5"/>
    <s v="B30"/>
  </r>
  <r>
    <x v="29"/>
    <x v="6"/>
    <s v="16-15-0"/>
  </r>
  <r>
    <x v="29"/>
    <x v="7"/>
    <s v="271"/>
  </r>
  <r>
    <x v="29"/>
    <x v="8"/>
    <n v="7.6692999999999998"/>
  </r>
  <r>
    <x v="29"/>
    <x v="17"/>
    <n v="2"/>
  </r>
  <r>
    <x v="29"/>
    <x v="18"/>
    <m/>
  </r>
  <r>
    <x v="29"/>
    <x v="22"/>
    <m/>
  </r>
  <r>
    <x v="29"/>
    <x v="19"/>
    <m/>
  </r>
  <r>
    <x v="29"/>
    <x v="20"/>
    <m/>
  </r>
  <r>
    <x v="29"/>
    <x v="21"/>
    <m/>
  </r>
  <r>
    <x v="29"/>
    <x v="11"/>
    <m/>
  </r>
  <r>
    <x v="29"/>
    <x v="26"/>
    <m/>
  </r>
  <r>
    <x v="29"/>
    <x v="27"/>
    <m/>
  </r>
  <r>
    <x v="29"/>
    <x v="38"/>
    <m/>
  </r>
  <r>
    <x v="29"/>
    <x v="30"/>
    <m/>
  </r>
  <r>
    <x v="29"/>
    <x v="7"/>
    <n v="3"/>
  </r>
  <r>
    <x v="29"/>
    <x v="7"/>
    <n v="5"/>
  </r>
  <r>
    <x v="29"/>
    <x v="7"/>
    <m/>
  </r>
  <r>
    <x v="29"/>
    <x v="7"/>
    <n v="1"/>
  </r>
  <r>
    <x v="29"/>
    <x v="7"/>
    <m/>
  </r>
  <r>
    <x v="29"/>
    <x v="7"/>
    <m/>
  </r>
  <r>
    <x v="29"/>
    <x v="7"/>
    <m/>
  </r>
  <r>
    <x v="29"/>
    <x v="7"/>
    <n v="1"/>
  </r>
  <r>
    <x v="29"/>
    <x v="7"/>
    <m/>
  </r>
  <r>
    <x v="29"/>
    <x v="7"/>
    <n v="1"/>
  </r>
  <r>
    <x v="29"/>
    <x v="7"/>
    <m/>
  </r>
  <r>
    <x v="29"/>
    <x v="7"/>
    <m/>
  </r>
  <r>
    <x v="16"/>
    <x v="0"/>
    <s v="IOW"/>
  </r>
  <r>
    <x v="16"/>
    <x v="1"/>
    <m/>
  </r>
  <r>
    <x v="16"/>
    <x v="15"/>
    <s v="m"/>
  </r>
  <r>
    <x v="16"/>
    <x v="3"/>
    <s v="B"/>
  </r>
  <r>
    <x v="16"/>
    <x v="4"/>
    <n v="2"/>
  </r>
  <r>
    <x v="16"/>
    <x v="5"/>
    <s v="B37"/>
  </r>
  <r>
    <x v="16"/>
    <x v="6"/>
    <s v="12-11-0"/>
  </r>
  <r>
    <x v="16"/>
    <x v="7"/>
    <s v="203"/>
  </r>
  <r>
    <x v="16"/>
    <x v="8"/>
    <n v="5.7448999999999995"/>
  </r>
  <r>
    <x v="16"/>
    <x v="17"/>
    <n v="1"/>
  </r>
  <r>
    <x v="16"/>
    <x v="18"/>
    <m/>
  </r>
  <r>
    <x v="16"/>
    <x v="22"/>
    <m/>
  </r>
  <r>
    <x v="16"/>
    <x v="19"/>
    <m/>
  </r>
  <r>
    <x v="16"/>
    <x v="20"/>
    <m/>
  </r>
  <r>
    <x v="16"/>
    <x v="21"/>
    <n v="2"/>
  </r>
  <r>
    <x v="16"/>
    <x v="11"/>
    <m/>
  </r>
  <r>
    <x v="16"/>
    <x v="26"/>
    <m/>
  </r>
  <r>
    <x v="16"/>
    <x v="27"/>
    <m/>
  </r>
  <r>
    <x v="16"/>
    <x v="38"/>
    <m/>
  </r>
  <r>
    <x v="16"/>
    <x v="30"/>
    <m/>
  </r>
  <r>
    <x v="16"/>
    <x v="7"/>
    <n v="8"/>
  </r>
  <r>
    <x v="16"/>
    <x v="7"/>
    <n v="11"/>
  </r>
  <r>
    <x v="16"/>
    <x v="7"/>
    <m/>
  </r>
  <r>
    <x v="16"/>
    <x v="7"/>
    <n v="7"/>
  </r>
  <r>
    <x v="16"/>
    <x v="7"/>
    <m/>
  </r>
  <r>
    <x v="16"/>
    <x v="7"/>
    <m/>
  </r>
  <r>
    <x v="16"/>
    <x v="7"/>
    <m/>
  </r>
  <r>
    <x v="16"/>
    <x v="7"/>
    <m/>
  </r>
  <r>
    <x v="16"/>
    <x v="7"/>
    <m/>
  </r>
  <r>
    <x v="16"/>
    <x v="7"/>
    <n v="1"/>
  </r>
  <r>
    <x v="16"/>
    <x v="7"/>
    <m/>
  </r>
  <r>
    <x v="16"/>
    <x v="7"/>
    <m/>
  </r>
  <r>
    <x v="33"/>
    <x v="0"/>
    <s v="Bristol"/>
  </r>
  <r>
    <x v="33"/>
    <x v="1"/>
    <m/>
  </r>
  <r>
    <x v="33"/>
    <x v="15"/>
    <s v="m"/>
  </r>
  <r>
    <x v="33"/>
    <x v="3"/>
    <s v="B"/>
  </r>
  <r>
    <x v="33"/>
    <x v="4"/>
    <n v="3"/>
  </r>
  <r>
    <x v="33"/>
    <x v="5"/>
    <s v="B29"/>
  </r>
  <r>
    <x v="33"/>
    <x v="6"/>
    <s v="2-6-0"/>
  </r>
  <r>
    <x v="33"/>
    <x v="7"/>
    <s v="38"/>
  </r>
  <r>
    <x v="33"/>
    <x v="8"/>
    <n v="1.0753999999999999"/>
  </r>
  <r>
    <x v="33"/>
    <x v="17"/>
    <m/>
  </r>
  <r>
    <x v="33"/>
    <x v="18"/>
    <m/>
  </r>
  <r>
    <x v="33"/>
    <x v="22"/>
    <m/>
  </r>
  <r>
    <x v="33"/>
    <x v="19"/>
    <m/>
  </r>
  <r>
    <x v="33"/>
    <x v="20"/>
    <m/>
  </r>
  <r>
    <x v="33"/>
    <x v="21"/>
    <m/>
  </r>
  <r>
    <x v="33"/>
    <x v="11"/>
    <m/>
  </r>
  <r>
    <x v="33"/>
    <x v="26"/>
    <m/>
  </r>
  <r>
    <x v="33"/>
    <x v="27"/>
    <n v="4"/>
  </r>
  <r>
    <x v="33"/>
    <x v="38"/>
    <m/>
  </r>
  <r>
    <x v="33"/>
    <x v="30"/>
    <m/>
  </r>
  <r>
    <x v="33"/>
    <x v="7"/>
    <n v="7"/>
  </r>
  <r>
    <x v="33"/>
    <x v="7"/>
    <n v="11"/>
  </r>
  <r>
    <x v="33"/>
    <x v="7"/>
    <m/>
  </r>
  <r>
    <x v="33"/>
    <x v="7"/>
    <n v="3"/>
  </r>
  <r>
    <x v="33"/>
    <x v="7"/>
    <m/>
  </r>
  <r>
    <x v="33"/>
    <x v="7"/>
    <m/>
  </r>
  <r>
    <x v="33"/>
    <x v="7"/>
    <n v="2"/>
  </r>
  <r>
    <x v="33"/>
    <x v="7"/>
    <m/>
  </r>
  <r>
    <x v="33"/>
    <x v="7"/>
    <m/>
  </r>
  <r>
    <x v="33"/>
    <x v="7"/>
    <n v="2"/>
  </r>
  <r>
    <x v="33"/>
    <x v="7"/>
    <m/>
  </r>
  <r>
    <x v="33"/>
    <x v="7"/>
    <m/>
  </r>
  <r>
    <x v="88"/>
    <x v="0"/>
    <m/>
  </r>
  <r>
    <x v="88"/>
    <x v="1"/>
    <m/>
  </r>
  <r>
    <x v="88"/>
    <x v="15"/>
    <s v="NM"/>
  </r>
  <r>
    <x v="88"/>
    <x v="3"/>
    <s v="B"/>
  </r>
  <r>
    <x v="88"/>
    <x v="4"/>
    <n v="4"/>
  </r>
  <r>
    <x v="88"/>
    <x v="5"/>
    <s v="B38"/>
  </r>
  <r>
    <x v="88"/>
    <x v="6"/>
    <s v="1-15-0"/>
  </r>
  <r>
    <x v="88"/>
    <x v="7"/>
    <s v="31"/>
  </r>
  <r>
    <x v="88"/>
    <x v="8"/>
    <n v="0.87729999999999997"/>
  </r>
  <r>
    <x v="88"/>
    <x v="17"/>
    <m/>
  </r>
  <r>
    <x v="88"/>
    <x v="18"/>
    <m/>
  </r>
  <r>
    <x v="88"/>
    <x v="22"/>
    <m/>
  </r>
  <r>
    <x v="88"/>
    <x v="19"/>
    <n v="1"/>
  </r>
  <r>
    <x v="88"/>
    <x v="20"/>
    <m/>
  </r>
  <r>
    <x v="88"/>
    <x v="21"/>
    <m/>
  </r>
  <r>
    <x v="88"/>
    <x v="11"/>
    <m/>
  </r>
  <r>
    <x v="88"/>
    <x v="26"/>
    <m/>
  </r>
  <r>
    <x v="88"/>
    <x v="27"/>
    <m/>
  </r>
  <r>
    <x v="88"/>
    <x v="38"/>
    <m/>
  </r>
  <r>
    <x v="88"/>
    <x v="30"/>
    <m/>
  </r>
  <r>
    <x v="88"/>
    <x v="7"/>
    <n v="18"/>
  </r>
  <r>
    <x v="88"/>
    <x v="7"/>
    <n v="19"/>
  </r>
  <r>
    <x v="88"/>
    <x v="7"/>
    <m/>
  </r>
  <r>
    <x v="88"/>
    <x v="7"/>
    <n v="15"/>
  </r>
  <r>
    <x v="88"/>
    <x v="7"/>
    <m/>
  </r>
  <r>
    <x v="88"/>
    <x v="7"/>
    <m/>
  </r>
  <r>
    <x v="88"/>
    <x v="7"/>
    <m/>
  </r>
  <r>
    <x v="88"/>
    <x v="7"/>
    <m/>
  </r>
  <r>
    <x v="88"/>
    <x v="7"/>
    <m/>
  </r>
  <r>
    <x v="88"/>
    <x v="7"/>
    <n v="3"/>
  </r>
  <r>
    <x v="88"/>
    <x v="7"/>
    <m/>
  </r>
  <r>
    <x v="88"/>
    <x v="7"/>
    <m/>
  </r>
  <r>
    <x v="8"/>
    <x v="0"/>
    <s v="Havant"/>
  </r>
  <r>
    <x v="8"/>
    <x v="1"/>
    <m/>
  </r>
  <r>
    <x v="8"/>
    <x v="15"/>
    <s v="m"/>
  </r>
  <r>
    <x v="8"/>
    <x v="3"/>
    <s v="B"/>
  </r>
  <r>
    <x v="8"/>
    <x v="4"/>
    <n v="5"/>
  </r>
  <r>
    <x v="8"/>
    <x v="5"/>
    <s v="B44"/>
  </r>
  <r>
    <x v="8"/>
    <x v="6"/>
    <s v="1-14-0"/>
  </r>
  <r>
    <x v="8"/>
    <x v="7"/>
    <s v="30"/>
  </r>
  <r>
    <x v="8"/>
    <x v="8"/>
    <n v="0.84899999999999998"/>
  </r>
  <r>
    <x v="8"/>
    <x v="17"/>
    <m/>
  </r>
  <r>
    <x v="8"/>
    <x v="18"/>
    <m/>
  </r>
  <r>
    <x v="8"/>
    <x v="22"/>
    <m/>
  </r>
  <r>
    <x v="8"/>
    <x v="19"/>
    <m/>
  </r>
  <r>
    <x v="8"/>
    <x v="20"/>
    <m/>
  </r>
  <r>
    <x v="8"/>
    <x v="21"/>
    <m/>
  </r>
  <r>
    <x v="8"/>
    <x v="11"/>
    <m/>
  </r>
  <r>
    <x v="8"/>
    <x v="26"/>
    <m/>
  </r>
  <r>
    <x v="8"/>
    <x v="27"/>
    <n v="1"/>
  </r>
  <r>
    <x v="8"/>
    <x v="38"/>
    <m/>
  </r>
  <r>
    <x v="8"/>
    <x v="30"/>
    <m/>
  </r>
  <r>
    <x v="8"/>
    <x v="7"/>
    <n v="24"/>
  </r>
  <r>
    <x v="8"/>
    <x v="7"/>
    <n v="25"/>
  </r>
  <r>
    <x v="8"/>
    <x v="7"/>
    <m/>
  </r>
  <r>
    <x v="8"/>
    <x v="7"/>
    <n v="20"/>
  </r>
  <r>
    <x v="8"/>
    <x v="7"/>
    <m/>
  </r>
  <r>
    <x v="8"/>
    <x v="7"/>
    <m/>
  </r>
  <r>
    <x v="8"/>
    <x v="7"/>
    <m/>
  </r>
  <r>
    <x v="8"/>
    <x v="7"/>
    <m/>
  </r>
  <r>
    <x v="8"/>
    <x v="7"/>
    <m/>
  </r>
  <r>
    <x v="8"/>
    <x v="7"/>
    <n v="3"/>
  </r>
  <r>
    <x v="8"/>
    <x v="7"/>
    <m/>
  </r>
  <r>
    <x v="8"/>
    <x v="7"/>
    <n v="1"/>
  </r>
  <r>
    <x v="84"/>
    <x v="0"/>
    <s v="Portsmouth"/>
  </r>
  <r>
    <x v="84"/>
    <x v="1"/>
    <m/>
  </r>
  <r>
    <x v="84"/>
    <x v="15"/>
    <s v="M"/>
  </r>
  <r>
    <x v="84"/>
    <x v="3"/>
    <s v="B"/>
  </r>
  <r>
    <x v="84"/>
    <x v="4"/>
    <n v="6"/>
  </r>
  <r>
    <x v="84"/>
    <x v="5"/>
    <s v="B31"/>
  </r>
  <r>
    <x v="84"/>
    <x v="6"/>
    <s v="1-11-0"/>
  </r>
  <r>
    <x v="84"/>
    <x v="7"/>
    <s v="27"/>
  </r>
  <r>
    <x v="84"/>
    <x v="8"/>
    <n v="0.7641"/>
  </r>
  <r>
    <x v="84"/>
    <x v="17"/>
    <m/>
  </r>
  <r>
    <x v="84"/>
    <x v="18"/>
    <m/>
  </r>
  <r>
    <x v="84"/>
    <x v="22"/>
    <m/>
  </r>
  <r>
    <x v="84"/>
    <x v="19"/>
    <m/>
  </r>
  <r>
    <x v="84"/>
    <x v="20"/>
    <m/>
  </r>
  <r>
    <x v="84"/>
    <x v="21"/>
    <m/>
  </r>
  <r>
    <x v="84"/>
    <x v="11"/>
    <m/>
  </r>
  <r>
    <x v="84"/>
    <x v="26"/>
    <m/>
  </r>
  <r>
    <x v="84"/>
    <x v="27"/>
    <m/>
  </r>
  <r>
    <x v="84"/>
    <x v="38"/>
    <m/>
  </r>
  <r>
    <x v="84"/>
    <x v="30"/>
    <n v="1"/>
  </r>
  <r>
    <x v="84"/>
    <x v="7"/>
    <n v="6"/>
  </r>
  <r>
    <x v="84"/>
    <x v="7"/>
    <n v="7"/>
  </r>
  <r>
    <x v="84"/>
    <x v="7"/>
    <m/>
  </r>
  <r>
    <x v="84"/>
    <x v="7"/>
    <n v="3"/>
  </r>
  <r>
    <x v="84"/>
    <x v="7"/>
    <m/>
  </r>
  <r>
    <x v="84"/>
    <x v="7"/>
    <n v="1"/>
  </r>
  <r>
    <x v="84"/>
    <x v="7"/>
    <m/>
  </r>
  <r>
    <x v="84"/>
    <x v="7"/>
    <m/>
  </r>
  <r>
    <x v="84"/>
    <x v="7"/>
    <m/>
  </r>
  <r>
    <x v="84"/>
    <x v="7"/>
    <n v="2"/>
  </r>
  <r>
    <x v="84"/>
    <x v="7"/>
    <m/>
  </r>
  <r>
    <x v="84"/>
    <x v="7"/>
    <m/>
  </r>
  <r>
    <x v="23"/>
    <x v="0"/>
    <s v="Worthing"/>
  </r>
  <r>
    <x v="23"/>
    <x v="1"/>
    <m/>
  </r>
  <r>
    <x v="23"/>
    <x v="15"/>
    <s v="M"/>
  </r>
  <r>
    <x v="23"/>
    <x v="3"/>
    <s v="B"/>
  </r>
  <r>
    <x v="23"/>
    <x v="4"/>
    <n v="7"/>
  </r>
  <r>
    <x v="23"/>
    <x v="5"/>
    <s v="B27"/>
  </r>
  <r>
    <x v="23"/>
    <x v="6"/>
    <s v="1-7-0"/>
  </r>
  <r>
    <x v="23"/>
    <x v="7"/>
    <s v="23"/>
  </r>
  <r>
    <x v="23"/>
    <x v="8"/>
    <n v="0.65089999999999992"/>
  </r>
  <r>
    <x v="23"/>
    <x v="17"/>
    <m/>
  </r>
  <r>
    <x v="23"/>
    <x v="18"/>
    <m/>
  </r>
  <r>
    <x v="23"/>
    <x v="22"/>
    <m/>
  </r>
  <r>
    <x v="23"/>
    <x v="19"/>
    <m/>
  </r>
  <r>
    <x v="23"/>
    <x v="20"/>
    <m/>
  </r>
  <r>
    <x v="23"/>
    <x v="21"/>
    <m/>
  </r>
  <r>
    <x v="23"/>
    <x v="11"/>
    <m/>
  </r>
  <r>
    <x v="23"/>
    <x v="26"/>
    <m/>
  </r>
  <r>
    <x v="23"/>
    <x v="27"/>
    <m/>
  </r>
  <r>
    <x v="23"/>
    <x v="38"/>
    <m/>
  </r>
  <r>
    <x v="23"/>
    <x v="30"/>
    <n v="2"/>
  </r>
  <r>
    <x v="23"/>
    <x v="7"/>
    <n v="2"/>
  </r>
  <r>
    <x v="23"/>
    <x v="7"/>
    <n v="4"/>
  </r>
  <r>
    <x v="23"/>
    <x v="7"/>
    <m/>
  </r>
  <r>
    <x v="23"/>
    <x v="7"/>
    <n v="1"/>
  </r>
  <r>
    <x v="23"/>
    <x v="7"/>
    <m/>
  </r>
  <r>
    <x v="23"/>
    <x v="7"/>
    <m/>
  </r>
  <r>
    <x v="23"/>
    <x v="7"/>
    <m/>
  </r>
  <r>
    <x v="23"/>
    <x v="7"/>
    <m/>
  </r>
  <r>
    <x v="23"/>
    <x v="7"/>
    <m/>
  </r>
  <r>
    <x v="23"/>
    <x v="7"/>
    <n v="1"/>
  </r>
  <r>
    <x v="23"/>
    <x v="7"/>
    <m/>
  </r>
  <r>
    <x v="23"/>
    <x v="7"/>
    <m/>
  </r>
  <r>
    <x v="11"/>
    <x v="0"/>
    <s v="Southampton"/>
  </r>
  <r>
    <x v="11"/>
    <x v="1"/>
    <s v="Hampshire"/>
  </r>
  <r>
    <x v="11"/>
    <x v="15"/>
    <s v="m"/>
  </r>
  <r>
    <x v="11"/>
    <x v="3"/>
    <s v="B"/>
  </r>
  <r>
    <x v="11"/>
    <x v="4"/>
    <n v="8"/>
  </r>
  <r>
    <x v="11"/>
    <x v="5"/>
    <s v="B39"/>
  </r>
  <r>
    <x v="11"/>
    <x v="6"/>
    <s v="1-5-0"/>
  </r>
  <r>
    <x v="11"/>
    <x v="7"/>
    <s v="21"/>
  </r>
  <r>
    <x v="11"/>
    <x v="8"/>
    <n v="0.59429999999999994"/>
  </r>
  <r>
    <x v="11"/>
    <x v="17"/>
    <m/>
  </r>
  <r>
    <x v="11"/>
    <x v="18"/>
    <m/>
  </r>
  <r>
    <x v="11"/>
    <x v="22"/>
    <m/>
  </r>
  <r>
    <x v="11"/>
    <x v="19"/>
    <n v="1"/>
  </r>
  <r>
    <x v="11"/>
    <x v="20"/>
    <m/>
  </r>
  <r>
    <x v="11"/>
    <x v="21"/>
    <m/>
  </r>
  <r>
    <x v="11"/>
    <x v="11"/>
    <m/>
  </r>
  <r>
    <x v="11"/>
    <x v="26"/>
    <m/>
  </r>
  <r>
    <x v="11"/>
    <x v="27"/>
    <m/>
  </r>
  <r>
    <x v="11"/>
    <x v="38"/>
    <m/>
  </r>
  <r>
    <x v="11"/>
    <x v="30"/>
    <m/>
  </r>
  <r>
    <x v="11"/>
    <x v="7"/>
    <n v="8"/>
  </r>
  <r>
    <x v="11"/>
    <x v="7"/>
    <n v="9"/>
  </r>
  <r>
    <x v="11"/>
    <x v="7"/>
    <n v="1"/>
  </r>
  <r>
    <x v="11"/>
    <x v="7"/>
    <n v="5"/>
  </r>
  <r>
    <x v="11"/>
    <x v="7"/>
    <m/>
  </r>
  <r>
    <x v="11"/>
    <x v="7"/>
    <m/>
  </r>
  <r>
    <x v="11"/>
    <x v="7"/>
    <m/>
  </r>
  <r>
    <x v="11"/>
    <x v="7"/>
    <n v="1"/>
  </r>
  <r>
    <x v="11"/>
    <x v="7"/>
    <m/>
  </r>
  <r>
    <x v="11"/>
    <x v="7"/>
    <n v="1"/>
  </r>
  <r>
    <x v="11"/>
    <x v="7"/>
    <m/>
  </r>
  <r>
    <x v="11"/>
    <x v="7"/>
    <m/>
  </r>
  <r>
    <x v="13"/>
    <x v="0"/>
    <s v="Bournemouth"/>
  </r>
  <r>
    <x v="13"/>
    <x v="1"/>
    <m/>
  </r>
  <r>
    <x v="13"/>
    <x v="15"/>
    <s v="M"/>
  </r>
  <r>
    <x v="13"/>
    <x v="3"/>
    <s v="B"/>
  </r>
  <r>
    <x v="13"/>
    <x v="4"/>
    <n v="9"/>
  </r>
  <r>
    <x v="13"/>
    <x v="5"/>
    <s v="B42"/>
  </r>
  <r>
    <x v="13"/>
    <x v="6"/>
    <s v="1-3-0"/>
  </r>
  <r>
    <x v="13"/>
    <x v="7"/>
    <s v="19"/>
  </r>
  <r>
    <x v="13"/>
    <x v="8"/>
    <n v="0.53769999999999996"/>
  </r>
  <r>
    <x v="13"/>
    <x v="17"/>
    <m/>
  </r>
  <r>
    <x v="13"/>
    <x v="18"/>
    <m/>
  </r>
  <r>
    <x v="13"/>
    <x v="22"/>
    <m/>
  </r>
  <r>
    <x v="13"/>
    <x v="19"/>
    <m/>
  </r>
  <r>
    <x v="13"/>
    <x v="20"/>
    <m/>
  </r>
  <r>
    <x v="13"/>
    <x v="21"/>
    <n v="1"/>
  </r>
  <r>
    <x v="13"/>
    <x v="11"/>
    <m/>
  </r>
  <r>
    <x v="13"/>
    <x v="26"/>
    <m/>
  </r>
  <r>
    <x v="13"/>
    <x v="27"/>
    <m/>
  </r>
  <r>
    <x v="13"/>
    <x v="38"/>
    <m/>
  </r>
  <r>
    <x v="13"/>
    <x v="30"/>
    <m/>
  </r>
  <r>
    <x v="13"/>
    <x v="7"/>
    <n v="12"/>
  </r>
  <r>
    <x v="13"/>
    <x v="7"/>
    <n v="13"/>
  </r>
  <r>
    <x v="13"/>
    <x v="7"/>
    <m/>
  </r>
  <r>
    <x v="13"/>
    <x v="7"/>
    <n v="9"/>
  </r>
  <r>
    <x v="13"/>
    <x v="7"/>
    <m/>
  </r>
  <r>
    <x v="13"/>
    <x v="7"/>
    <m/>
  </r>
  <r>
    <x v="13"/>
    <x v="7"/>
    <m/>
  </r>
  <r>
    <x v="13"/>
    <x v="7"/>
    <m/>
  </r>
  <r>
    <x v="13"/>
    <x v="7"/>
    <m/>
  </r>
  <r>
    <x v="13"/>
    <x v="7"/>
    <n v="3"/>
  </r>
  <r>
    <x v="13"/>
    <x v="7"/>
    <m/>
  </r>
  <r>
    <x v="13"/>
    <x v="7"/>
    <m/>
  </r>
  <r>
    <x v="25"/>
    <x v="0"/>
    <s v="Portsmouth"/>
  </r>
  <r>
    <x v="25"/>
    <x v="1"/>
    <m/>
  </r>
  <r>
    <x v="25"/>
    <x v="15"/>
    <s v="m"/>
  </r>
  <r>
    <x v="25"/>
    <x v="3"/>
    <s v="B"/>
  </r>
  <r>
    <x v="25"/>
    <x v="4"/>
    <n v="10"/>
  </r>
  <r>
    <x v="25"/>
    <x v="5"/>
    <s v="B28"/>
  </r>
  <r>
    <x v="25"/>
    <x v="6"/>
    <s v="1-1-0"/>
  </r>
  <r>
    <x v="25"/>
    <x v="7"/>
    <s v="17"/>
  </r>
  <r>
    <x v="25"/>
    <x v="8"/>
    <n v="0.48109999999999997"/>
  </r>
  <r>
    <x v="25"/>
    <x v="17"/>
    <m/>
  </r>
  <r>
    <x v="25"/>
    <x v="18"/>
    <m/>
  </r>
  <r>
    <x v="25"/>
    <x v="22"/>
    <m/>
  </r>
  <r>
    <x v="25"/>
    <x v="19"/>
    <m/>
  </r>
  <r>
    <x v="25"/>
    <x v="20"/>
    <m/>
  </r>
  <r>
    <x v="25"/>
    <x v="21"/>
    <m/>
  </r>
  <r>
    <x v="25"/>
    <x v="11"/>
    <m/>
  </r>
  <r>
    <x v="25"/>
    <x v="26"/>
    <m/>
  </r>
  <r>
    <x v="25"/>
    <x v="27"/>
    <m/>
  </r>
  <r>
    <x v="25"/>
    <x v="38"/>
    <m/>
  </r>
  <r>
    <x v="25"/>
    <x v="30"/>
    <n v="1"/>
  </r>
  <r>
    <x v="25"/>
    <x v="7"/>
    <n v="6"/>
  </r>
  <r>
    <x v="25"/>
    <x v="7"/>
    <n v="7"/>
  </r>
  <r>
    <x v="25"/>
    <x v="7"/>
    <m/>
  </r>
  <r>
    <x v="25"/>
    <x v="7"/>
    <n v="5"/>
  </r>
  <r>
    <x v="25"/>
    <x v="7"/>
    <m/>
  </r>
  <r>
    <x v="25"/>
    <x v="7"/>
    <m/>
  </r>
  <r>
    <x v="25"/>
    <x v="7"/>
    <m/>
  </r>
  <r>
    <x v="25"/>
    <x v="7"/>
    <m/>
  </r>
  <r>
    <x v="25"/>
    <x v="7"/>
    <m/>
  </r>
  <r>
    <x v="25"/>
    <x v="7"/>
    <n v="1"/>
  </r>
  <r>
    <x v="25"/>
    <x v="7"/>
    <m/>
  </r>
  <r>
    <x v="25"/>
    <x v="7"/>
    <m/>
  </r>
  <r>
    <x v="3"/>
    <x v="0"/>
    <s v="Southampton"/>
  </r>
  <r>
    <x v="3"/>
    <x v="1"/>
    <m/>
  </r>
  <r>
    <x v="3"/>
    <x v="15"/>
    <s v="m"/>
  </r>
  <r>
    <x v="3"/>
    <x v="3"/>
    <s v="B"/>
  </r>
  <r>
    <x v="3"/>
    <x v="4"/>
    <n v="11"/>
  </r>
  <r>
    <x v="3"/>
    <x v="5"/>
    <s v="B32"/>
  </r>
  <r>
    <x v="3"/>
    <x v="6"/>
    <s v="1-0-8"/>
  </r>
  <r>
    <x v="3"/>
    <x v="7"/>
    <s v="16.5"/>
  </r>
  <r>
    <x v="3"/>
    <x v="8"/>
    <n v="0.46694999999999998"/>
  </r>
  <r>
    <x v="3"/>
    <x v="17"/>
    <m/>
  </r>
  <r>
    <x v="3"/>
    <x v="18"/>
    <m/>
  </r>
  <r>
    <x v="3"/>
    <x v="22"/>
    <m/>
  </r>
  <r>
    <x v="3"/>
    <x v="19"/>
    <m/>
  </r>
  <r>
    <x v="3"/>
    <x v="20"/>
    <m/>
  </r>
  <r>
    <x v="3"/>
    <x v="21"/>
    <m/>
  </r>
  <r>
    <x v="3"/>
    <x v="11"/>
    <m/>
  </r>
  <r>
    <x v="3"/>
    <x v="26"/>
    <m/>
  </r>
  <r>
    <x v="3"/>
    <x v="27"/>
    <m/>
  </r>
  <r>
    <x v="3"/>
    <x v="38"/>
    <m/>
  </r>
  <r>
    <x v="3"/>
    <x v="30"/>
    <n v="1"/>
  </r>
  <r>
    <x v="3"/>
    <x v="7"/>
    <n v="7"/>
  </r>
  <r>
    <x v="3"/>
    <x v="7"/>
    <n v="8"/>
  </r>
  <r>
    <x v="3"/>
    <x v="7"/>
    <m/>
  </r>
  <r>
    <x v="3"/>
    <x v="7"/>
    <n v="4"/>
  </r>
  <r>
    <x v="3"/>
    <x v="7"/>
    <m/>
  </r>
  <r>
    <x v="3"/>
    <x v="7"/>
    <m/>
  </r>
  <r>
    <x v="3"/>
    <x v="7"/>
    <n v="2"/>
  </r>
  <r>
    <x v="3"/>
    <x v="7"/>
    <m/>
  </r>
  <r>
    <x v="3"/>
    <x v="7"/>
    <m/>
  </r>
  <r>
    <x v="3"/>
    <x v="7"/>
    <n v="1"/>
  </r>
  <r>
    <x v="3"/>
    <x v="7"/>
    <m/>
  </r>
  <r>
    <x v="3"/>
    <x v="7"/>
    <m/>
  </r>
  <r>
    <x v="37"/>
    <x v="0"/>
    <s v="Portsmouth"/>
  </r>
  <r>
    <x v="37"/>
    <x v="1"/>
    <m/>
  </r>
  <r>
    <x v="37"/>
    <x v="15"/>
    <s v="m"/>
  </r>
  <r>
    <x v="37"/>
    <x v="3"/>
    <s v="B"/>
  </r>
  <r>
    <x v="37"/>
    <x v="4"/>
    <n v="12"/>
  </r>
  <r>
    <x v="37"/>
    <x v="5"/>
    <s v="B36"/>
  </r>
  <r>
    <x v="37"/>
    <x v="6"/>
    <s v="0-14-0"/>
  </r>
  <r>
    <x v="37"/>
    <x v="7"/>
    <s v="14"/>
  </r>
  <r>
    <x v="37"/>
    <x v="8"/>
    <n v="0.3962"/>
  </r>
  <r>
    <x v="37"/>
    <x v="17"/>
    <m/>
  </r>
  <r>
    <x v="37"/>
    <x v="18"/>
    <m/>
  </r>
  <r>
    <x v="37"/>
    <x v="22"/>
    <m/>
  </r>
  <r>
    <x v="37"/>
    <x v="19"/>
    <m/>
  </r>
  <r>
    <x v="37"/>
    <x v="20"/>
    <m/>
  </r>
  <r>
    <x v="37"/>
    <x v="21"/>
    <m/>
  </r>
  <r>
    <x v="37"/>
    <x v="11"/>
    <m/>
  </r>
  <r>
    <x v="37"/>
    <x v="26"/>
    <m/>
  </r>
  <r>
    <x v="37"/>
    <x v="27"/>
    <m/>
  </r>
  <r>
    <x v="37"/>
    <x v="38"/>
    <m/>
  </r>
  <r>
    <x v="37"/>
    <x v="30"/>
    <m/>
  </r>
  <r>
    <x v="37"/>
    <x v="7"/>
    <n v="14"/>
  </r>
  <r>
    <x v="37"/>
    <x v="7"/>
    <n v="14"/>
  </r>
  <r>
    <x v="37"/>
    <x v="7"/>
    <m/>
  </r>
  <r>
    <x v="37"/>
    <x v="7"/>
    <n v="10"/>
  </r>
  <r>
    <x v="37"/>
    <x v="7"/>
    <m/>
  </r>
  <r>
    <x v="37"/>
    <x v="7"/>
    <n v="1"/>
  </r>
  <r>
    <x v="37"/>
    <x v="7"/>
    <m/>
  </r>
  <r>
    <x v="37"/>
    <x v="7"/>
    <m/>
  </r>
  <r>
    <x v="37"/>
    <x v="7"/>
    <n v="1"/>
  </r>
  <r>
    <x v="37"/>
    <x v="7"/>
    <n v="2"/>
  </r>
  <r>
    <x v="37"/>
    <x v="7"/>
    <m/>
  </r>
  <r>
    <x v="37"/>
    <x v="7"/>
    <m/>
  </r>
  <r>
    <x v="45"/>
    <x v="0"/>
    <s v="Southampton"/>
  </r>
  <r>
    <x v="45"/>
    <x v="1"/>
    <m/>
  </r>
  <r>
    <x v="45"/>
    <x v="15"/>
    <s v="m"/>
  </r>
  <r>
    <x v="45"/>
    <x v="3"/>
    <s v="B"/>
  </r>
  <r>
    <x v="45"/>
    <x v="4"/>
    <n v="13"/>
  </r>
  <r>
    <x v="45"/>
    <x v="5"/>
    <s v="B43"/>
  </r>
  <r>
    <x v="45"/>
    <x v="6"/>
    <s v="0-10-8"/>
  </r>
  <r>
    <x v="45"/>
    <x v="7"/>
    <s v="10.5"/>
  </r>
  <r>
    <x v="45"/>
    <x v="8"/>
    <n v="0.29714999999999997"/>
  </r>
  <r>
    <x v="45"/>
    <x v="17"/>
    <m/>
  </r>
  <r>
    <x v="45"/>
    <x v="18"/>
    <m/>
  </r>
  <r>
    <x v="45"/>
    <x v="22"/>
    <m/>
  </r>
  <r>
    <x v="45"/>
    <x v="19"/>
    <m/>
  </r>
  <r>
    <x v="45"/>
    <x v="20"/>
    <m/>
  </r>
  <r>
    <x v="45"/>
    <x v="21"/>
    <m/>
  </r>
  <r>
    <x v="45"/>
    <x v="11"/>
    <m/>
  </r>
  <r>
    <x v="45"/>
    <x v="26"/>
    <m/>
  </r>
  <r>
    <x v="45"/>
    <x v="27"/>
    <m/>
  </r>
  <r>
    <x v="45"/>
    <x v="38"/>
    <m/>
  </r>
  <r>
    <x v="45"/>
    <x v="30"/>
    <n v="1"/>
  </r>
  <r>
    <x v="45"/>
    <x v="7"/>
    <n v="7"/>
  </r>
  <r>
    <x v="45"/>
    <x v="7"/>
    <n v="8"/>
  </r>
  <r>
    <x v="45"/>
    <x v="7"/>
    <m/>
  </r>
  <r>
    <x v="45"/>
    <x v="7"/>
    <n v="4"/>
  </r>
  <r>
    <x v="45"/>
    <x v="7"/>
    <m/>
  </r>
  <r>
    <x v="45"/>
    <x v="7"/>
    <m/>
  </r>
  <r>
    <x v="45"/>
    <x v="7"/>
    <m/>
  </r>
  <r>
    <x v="45"/>
    <x v="7"/>
    <m/>
  </r>
  <r>
    <x v="45"/>
    <x v="7"/>
    <m/>
  </r>
  <r>
    <x v="45"/>
    <x v="7"/>
    <n v="3"/>
  </r>
  <r>
    <x v="45"/>
    <x v="7"/>
    <m/>
  </r>
  <r>
    <x v="45"/>
    <x v="7"/>
    <m/>
  </r>
  <r>
    <x v="157"/>
    <x v="0"/>
    <s v="Bedhampton"/>
  </r>
  <r>
    <x v="157"/>
    <x v="1"/>
    <m/>
  </r>
  <r>
    <x v="157"/>
    <x v="15"/>
    <s v="nm"/>
  </r>
  <r>
    <x v="157"/>
    <x v="3"/>
    <s v="B"/>
  </r>
  <r>
    <x v="157"/>
    <x v="4"/>
    <n v="14"/>
  </r>
  <r>
    <x v="157"/>
    <x v="5"/>
    <s v="B22"/>
  </r>
  <r>
    <x v="157"/>
    <x v="6"/>
    <s v="0-10-0"/>
  </r>
  <r>
    <x v="157"/>
    <x v="7"/>
    <s v="10"/>
  </r>
  <r>
    <x v="157"/>
    <x v="8"/>
    <n v="0.28299999999999997"/>
  </r>
  <r>
    <x v="157"/>
    <x v="17"/>
    <m/>
  </r>
  <r>
    <x v="157"/>
    <x v="18"/>
    <m/>
  </r>
  <r>
    <x v="157"/>
    <x v="22"/>
    <m/>
  </r>
  <r>
    <x v="157"/>
    <x v="19"/>
    <m/>
  </r>
  <r>
    <x v="157"/>
    <x v="20"/>
    <m/>
  </r>
  <r>
    <x v="157"/>
    <x v="21"/>
    <m/>
  </r>
  <r>
    <x v="157"/>
    <x v="11"/>
    <m/>
  </r>
  <r>
    <x v="157"/>
    <x v="26"/>
    <m/>
  </r>
  <r>
    <x v="157"/>
    <x v="27"/>
    <m/>
  </r>
  <r>
    <x v="157"/>
    <x v="38"/>
    <m/>
  </r>
  <r>
    <x v="157"/>
    <x v="30"/>
    <m/>
  </r>
  <r>
    <x v="157"/>
    <x v="7"/>
    <n v="10"/>
  </r>
  <r>
    <x v="157"/>
    <x v="7"/>
    <n v="10"/>
  </r>
  <r>
    <x v="157"/>
    <x v="7"/>
    <m/>
  </r>
  <r>
    <x v="157"/>
    <x v="7"/>
    <n v="5"/>
  </r>
  <r>
    <x v="157"/>
    <x v="7"/>
    <m/>
  </r>
  <r>
    <x v="157"/>
    <x v="7"/>
    <m/>
  </r>
  <r>
    <x v="157"/>
    <x v="7"/>
    <m/>
  </r>
  <r>
    <x v="157"/>
    <x v="7"/>
    <m/>
  </r>
  <r>
    <x v="157"/>
    <x v="7"/>
    <m/>
  </r>
  <r>
    <x v="157"/>
    <x v="7"/>
    <n v="5"/>
  </r>
  <r>
    <x v="157"/>
    <x v="7"/>
    <m/>
  </r>
  <r>
    <x v="157"/>
    <x v="7"/>
    <m/>
  </r>
  <r>
    <x v="4"/>
    <x v="0"/>
    <s v="Portsmouth"/>
  </r>
  <r>
    <x v="4"/>
    <x v="1"/>
    <m/>
  </r>
  <r>
    <x v="4"/>
    <x v="15"/>
    <s v="m"/>
  </r>
  <r>
    <x v="4"/>
    <x v="3"/>
    <s v="B"/>
  </r>
  <r>
    <x v="4"/>
    <x v="4"/>
    <n v="15"/>
  </r>
  <r>
    <x v="4"/>
    <x v="5"/>
    <s v="B23"/>
  </r>
  <r>
    <x v="4"/>
    <x v="6"/>
    <s v="0-8-0"/>
  </r>
  <r>
    <x v="4"/>
    <x v="7"/>
    <s v="8"/>
  </r>
  <r>
    <x v="4"/>
    <x v="8"/>
    <n v="0.22639999999999999"/>
  </r>
  <r>
    <x v="4"/>
    <x v="17"/>
    <m/>
  </r>
  <r>
    <x v="4"/>
    <x v="18"/>
    <m/>
  </r>
  <r>
    <x v="4"/>
    <x v="22"/>
    <m/>
  </r>
  <r>
    <x v="4"/>
    <x v="19"/>
    <m/>
  </r>
  <r>
    <x v="4"/>
    <x v="20"/>
    <m/>
  </r>
  <r>
    <x v="4"/>
    <x v="21"/>
    <m/>
  </r>
  <r>
    <x v="4"/>
    <x v="11"/>
    <m/>
  </r>
  <r>
    <x v="4"/>
    <x v="26"/>
    <m/>
  </r>
  <r>
    <x v="4"/>
    <x v="27"/>
    <m/>
  </r>
  <r>
    <x v="4"/>
    <x v="38"/>
    <m/>
  </r>
  <r>
    <x v="4"/>
    <x v="30"/>
    <m/>
  </r>
  <r>
    <x v="4"/>
    <x v="7"/>
    <n v="8"/>
  </r>
  <r>
    <x v="4"/>
    <x v="7"/>
    <n v="8"/>
  </r>
  <r>
    <x v="4"/>
    <x v="7"/>
    <m/>
  </r>
  <r>
    <x v="4"/>
    <x v="7"/>
    <n v="5"/>
  </r>
  <r>
    <x v="4"/>
    <x v="7"/>
    <m/>
  </r>
  <r>
    <x v="4"/>
    <x v="7"/>
    <m/>
  </r>
  <r>
    <x v="4"/>
    <x v="7"/>
    <m/>
  </r>
  <r>
    <x v="4"/>
    <x v="7"/>
    <m/>
  </r>
  <r>
    <x v="4"/>
    <x v="7"/>
    <m/>
  </r>
  <r>
    <x v="4"/>
    <x v="7"/>
    <n v="3"/>
  </r>
  <r>
    <x v="4"/>
    <x v="7"/>
    <m/>
  </r>
  <r>
    <x v="4"/>
    <x v="7"/>
    <m/>
  </r>
  <r>
    <x v="70"/>
    <x v="0"/>
    <s v="Havant"/>
  </r>
  <r>
    <x v="70"/>
    <x v="1"/>
    <m/>
  </r>
  <r>
    <x v="70"/>
    <x v="15"/>
    <s v="m"/>
  </r>
  <r>
    <x v="70"/>
    <x v="3"/>
    <s v="B"/>
  </r>
  <r>
    <x v="70"/>
    <x v="4"/>
    <n v="16"/>
  </r>
  <r>
    <x v="70"/>
    <x v="5"/>
    <s v="B21"/>
  </r>
  <r>
    <x v="70"/>
    <x v="6"/>
    <s v="0-7-0"/>
  </r>
  <r>
    <x v="70"/>
    <x v="7"/>
    <s v="7"/>
  </r>
  <r>
    <x v="70"/>
    <x v="8"/>
    <n v="0.1981"/>
  </r>
  <r>
    <x v="70"/>
    <x v="17"/>
    <m/>
  </r>
  <r>
    <x v="70"/>
    <x v="18"/>
    <m/>
  </r>
  <r>
    <x v="70"/>
    <x v="22"/>
    <m/>
  </r>
  <r>
    <x v="70"/>
    <x v="19"/>
    <m/>
  </r>
  <r>
    <x v="70"/>
    <x v="20"/>
    <m/>
  </r>
  <r>
    <x v="70"/>
    <x v="21"/>
    <m/>
  </r>
  <r>
    <x v="70"/>
    <x v="11"/>
    <m/>
  </r>
  <r>
    <x v="70"/>
    <x v="26"/>
    <m/>
  </r>
  <r>
    <x v="70"/>
    <x v="27"/>
    <n v="1"/>
  </r>
  <r>
    <x v="70"/>
    <x v="38"/>
    <m/>
  </r>
  <r>
    <x v="70"/>
    <x v="30"/>
    <m/>
  </r>
  <r>
    <x v="70"/>
    <x v="7"/>
    <n v="0"/>
  </r>
  <r>
    <x v="70"/>
    <x v="7"/>
    <n v="1"/>
  </r>
  <r>
    <x v="70"/>
    <x v="7"/>
    <m/>
  </r>
  <r>
    <x v="70"/>
    <x v="7"/>
    <m/>
  </r>
  <r>
    <x v="70"/>
    <x v="7"/>
    <m/>
  </r>
  <r>
    <x v="70"/>
    <x v="7"/>
    <m/>
  </r>
  <r>
    <x v="70"/>
    <x v="7"/>
    <m/>
  </r>
  <r>
    <x v="70"/>
    <x v="7"/>
    <m/>
  </r>
  <r>
    <x v="70"/>
    <x v="7"/>
    <m/>
  </r>
  <r>
    <x v="70"/>
    <x v="7"/>
    <m/>
  </r>
  <r>
    <x v="70"/>
    <x v="7"/>
    <m/>
  </r>
  <r>
    <x v="70"/>
    <x v="7"/>
    <m/>
  </r>
  <r>
    <x v="60"/>
    <x v="0"/>
    <m/>
  </r>
  <r>
    <x v="60"/>
    <x v="1"/>
    <m/>
  </r>
  <r>
    <x v="60"/>
    <x v="15"/>
    <s v="m"/>
  </r>
  <r>
    <x v="60"/>
    <x v="3"/>
    <s v="B"/>
  </r>
  <r>
    <x v="60"/>
    <x v="4"/>
    <n v="17"/>
  </r>
  <r>
    <x v="60"/>
    <x v="5"/>
    <s v="B34"/>
  </r>
  <r>
    <x v="60"/>
    <x v="6"/>
    <s v="0-5-0"/>
  </r>
  <r>
    <x v="60"/>
    <x v="7"/>
    <s v="5"/>
  </r>
  <r>
    <x v="60"/>
    <x v="8"/>
    <n v="0.14149999999999999"/>
  </r>
  <r>
    <x v="60"/>
    <x v="17"/>
    <m/>
  </r>
  <r>
    <x v="60"/>
    <x v="18"/>
    <m/>
  </r>
  <r>
    <x v="60"/>
    <x v="22"/>
    <m/>
  </r>
  <r>
    <x v="60"/>
    <x v="19"/>
    <m/>
  </r>
  <r>
    <x v="60"/>
    <x v="20"/>
    <m/>
  </r>
  <r>
    <x v="60"/>
    <x v="21"/>
    <m/>
  </r>
  <r>
    <x v="60"/>
    <x v="11"/>
    <m/>
  </r>
  <r>
    <x v="60"/>
    <x v="26"/>
    <m/>
  </r>
  <r>
    <x v="60"/>
    <x v="27"/>
    <m/>
  </r>
  <r>
    <x v="60"/>
    <x v="38"/>
    <m/>
  </r>
  <r>
    <x v="60"/>
    <x v="30"/>
    <m/>
  </r>
  <r>
    <x v="60"/>
    <x v="7"/>
    <n v="5"/>
  </r>
  <r>
    <x v="60"/>
    <x v="7"/>
    <n v="5"/>
  </r>
  <r>
    <x v="60"/>
    <x v="7"/>
    <m/>
  </r>
  <r>
    <x v="60"/>
    <x v="7"/>
    <n v="2"/>
  </r>
  <r>
    <x v="60"/>
    <x v="7"/>
    <m/>
  </r>
  <r>
    <x v="60"/>
    <x v="7"/>
    <m/>
  </r>
  <r>
    <x v="60"/>
    <x v="7"/>
    <m/>
  </r>
  <r>
    <x v="60"/>
    <x v="7"/>
    <m/>
  </r>
  <r>
    <x v="60"/>
    <x v="7"/>
    <m/>
  </r>
  <r>
    <x v="60"/>
    <x v="7"/>
    <n v="2"/>
  </r>
  <r>
    <x v="60"/>
    <x v="7"/>
    <m/>
  </r>
  <r>
    <x v="60"/>
    <x v="7"/>
    <n v="1"/>
  </r>
  <r>
    <x v="124"/>
    <x v="0"/>
    <m/>
  </r>
  <r>
    <x v="124"/>
    <x v="1"/>
    <m/>
  </r>
  <r>
    <x v="124"/>
    <x v="15"/>
    <s v="m"/>
  </r>
  <r>
    <x v="124"/>
    <x v="3"/>
    <s v="B"/>
  </r>
  <r>
    <x v="124"/>
    <x v="4"/>
    <n v="18"/>
  </r>
  <r>
    <x v="124"/>
    <x v="5"/>
    <s v="B24"/>
  </r>
  <r>
    <x v="124"/>
    <x v="6"/>
    <s v="0-4-0"/>
  </r>
  <r>
    <x v="124"/>
    <x v="7"/>
    <s v="4"/>
  </r>
  <r>
    <x v="124"/>
    <x v="8"/>
    <n v="0.1132"/>
  </r>
  <r>
    <x v="124"/>
    <x v="17"/>
    <m/>
  </r>
  <r>
    <x v="124"/>
    <x v="18"/>
    <m/>
  </r>
  <r>
    <x v="124"/>
    <x v="22"/>
    <m/>
  </r>
  <r>
    <x v="124"/>
    <x v="19"/>
    <m/>
  </r>
  <r>
    <x v="124"/>
    <x v="20"/>
    <m/>
  </r>
  <r>
    <x v="124"/>
    <x v="21"/>
    <m/>
  </r>
  <r>
    <x v="124"/>
    <x v="11"/>
    <m/>
  </r>
  <r>
    <x v="124"/>
    <x v="26"/>
    <m/>
  </r>
  <r>
    <x v="124"/>
    <x v="27"/>
    <m/>
  </r>
  <r>
    <x v="124"/>
    <x v="38"/>
    <m/>
  </r>
  <r>
    <x v="124"/>
    <x v="30"/>
    <m/>
  </r>
  <r>
    <x v="124"/>
    <x v="7"/>
    <n v="4"/>
  </r>
  <r>
    <x v="124"/>
    <x v="7"/>
    <n v="4"/>
  </r>
  <r>
    <x v="124"/>
    <x v="7"/>
    <m/>
  </r>
  <r>
    <x v="124"/>
    <x v="7"/>
    <n v="1"/>
  </r>
  <r>
    <x v="124"/>
    <x v="7"/>
    <m/>
  </r>
  <r>
    <x v="124"/>
    <x v="7"/>
    <m/>
  </r>
  <r>
    <x v="124"/>
    <x v="7"/>
    <m/>
  </r>
  <r>
    <x v="124"/>
    <x v="7"/>
    <m/>
  </r>
  <r>
    <x v="124"/>
    <x v="7"/>
    <m/>
  </r>
  <r>
    <x v="124"/>
    <x v="7"/>
    <n v="3"/>
  </r>
  <r>
    <x v="124"/>
    <x v="7"/>
    <m/>
  </r>
  <r>
    <x v="124"/>
    <x v="7"/>
    <m/>
  </r>
  <r>
    <x v="81"/>
    <x v="0"/>
    <s v="Aldershot"/>
  </r>
  <r>
    <x v="81"/>
    <x v="1"/>
    <m/>
  </r>
  <r>
    <x v="81"/>
    <x v="15"/>
    <s v="m"/>
  </r>
  <r>
    <x v="81"/>
    <x v="3"/>
    <s v="B"/>
  </r>
  <r>
    <x v="81"/>
    <x v="4"/>
    <n v="19"/>
  </r>
  <r>
    <x v="81"/>
    <x v="5"/>
    <s v="B45"/>
  </r>
  <r>
    <x v="81"/>
    <x v="6"/>
    <s v="0-3-0"/>
  </r>
  <r>
    <x v="81"/>
    <x v="7"/>
    <s v="3"/>
  </r>
  <r>
    <x v="81"/>
    <x v="8"/>
    <n v="8.4900000000000003E-2"/>
  </r>
  <r>
    <x v="81"/>
    <x v="17"/>
    <m/>
  </r>
  <r>
    <x v="81"/>
    <x v="18"/>
    <m/>
  </r>
  <r>
    <x v="81"/>
    <x v="22"/>
    <m/>
  </r>
  <r>
    <x v="81"/>
    <x v="19"/>
    <m/>
  </r>
  <r>
    <x v="81"/>
    <x v="20"/>
    <m/>
  </r>
  <r>
    <x v="81"/>
    <x v="21"/>
    <m/>
  </r>
  <r>
    <x v="81"/>
    <x v="11"/>
    <m/>
  </r>
  <r>
    <x v="81"/>
    <x v="26"/>
    <m/>
  </r>
  <r>
    <x v="81"/>
    <x v="27"/>
    <m/>
  </r>
  <r>
    <x v="81"/>
    <x v="38"/>
    <m/>
  </r>
  <r>
    <x v="81"/>
    <x v="30"/>
    <m/>
  </r>
  <r>
    <x v="81"/>
    <x v="7"/>
    <n v="3"/>
  </r>
  <r>
    <x v="81"/>
    <x v="7"/>
    <n v="3"/>
  </r>
  <r>
    <x v="81"/>
    <x v="7"/>
    <m/>
  </r>
  <r>
    <x v="81"/>
    <x v="7"/>
    <n v="3"/>
  </r>
  <r>
    <x v="81"/>
    <x v="7"/>
    <m/>
  </r>
  <r>
    <x v="81"/>
    <x v="7"/>
    <m/>
  </r>
  <r>
    <x v="81"/>
    <x v="7"/>
    <m/>
  </r>
  <r>
    <x v="81"/>
    <x v="7"/>
    <m/>
  </r>
  <r>
    <x v="81"/>
    <x v="7"/>
    <m/>
  </r>
  <r>
    <x v="81"/>
    <x v="7"/>
    <m/>
  </r>
  <r>
    <x v="81"/>
    <x v="7"/>
    <m/>
  </r>
  <r>
    <x v="81"/>
    <x v="7"/>
    <m/>
  </r>
  <r>
    <x v="110"/>
    <x v="0"/>
    <m/>
  </r>
  <r>
    <x v="110"/>
    <x v="1"/>
    <m/>
  </r>
  <r>
    <x v="110"/>
    <x v="15"/>
    <s v="m"/>
  </r>
  <r>
    <x v="110"/>
    <x v="3"/>
    <s v="B"/>
  </r>
  <r>
    <x v="110"/>
    <x v="4"/>
    <n v="20"/>
  </r>
  <r>
    <x v="110"/>
    <x v="5"/>
    <s v="B40"/>
  </r>
  <r>
    <x v="110"/>
    <x v="6"/>
    <s v="0-2-0"/>
  </r>
  <r>
    <x v="110"/>
    <x v="7"/>
    <s v="2"/>
  </r>
  <r>
    <x v="110"/>
    <x v="8"/>
    <n v="5.6599999999999998E-2"/>
  </r>
  <r>
    <x v="110"/>
    <x v="17"/>
    <m/>
  </r>
  <r>
    <x v="110"/>
    <x v="18"/>
    <m/>
  </r>
  <r>
    <x v="110"/>
    <x v="22"/>
    <m/>
  </r>
  <r>
    <x v="110"/>
    <x v="19"/>
    <m/>
  </r>
  <r>
    <x v="110"/>
    <x v="20"/>
    <m/>
  </r>
  <r>
    <x v="110"/>
    <x v="21"/>
    <m/>
  </r>
  <r>
    <x v="110"/>
    <x v="11"/>
    <m/>
  </r>
  <r>
    <x v="110"/>
    <x v="26"/>
    <m/>
  </r>
  <r>
    <x v="110"/>
    <x v="27"/>
    <m/>
  </r>
  <r>
    <x v="110"/>
    <x v="38"/>
    <m/>
  </r>
  <r>
    <x v="110"/>
    <x v="30"/>
    <m/>
  </r>
  <r>
    <x v="110"/>
    <x v="7"/>
    <n v="2"/>
  </r>
  <r>
    <x v="110"/>
    <x v="7"/>
    <n v="2"/>
  </r>
  <r>
    <x v="110"/>
    <x v="7"/>
    <m/>
  </r>
  <r>
    <x v="110"/>
    <x v="7"/>
    <n v="1"/>
  </r>
  <r>
    <x v="110"/>
    <x v="7"/>
    <m/>
  </r>
  <r>
    <x v="110"/>
    <x v="7"/>
    <m/>
  </r>
  <r>
    <x v="110"/>
    <x v="7"/>
    <m/>
  </r>
  <r>
    <x v="110"/>
    <x v="7"/>
    <m/>
  </r>
  <r>
    <x v="110"/>
    <x v="7"/>
    <m/>
  </r>
  <r>
    <x v="110"/>
    <x v="7"/>
    <n v="1"/>
  </r>
  <r>
    <x v="110"/>
    <x v="7"/>
    <m/>
  </r>
  <r>
    <x v="110"/>
    <x v="7"/>
    <m/>
  </r>
  <r>
    <x v="68"/>
    <x v="0"/>
    <s v="Portsmouth"/>
  </r>
  <r>
    <x v="68"/>
    <x v="1"/>
    <m/>
  </r>
  <r>
    <x v="68"/>
    <x v="15"/>
    <s v="m"/>
  </r>
  <r>
    <x v="68"/>
    <x v="3"/>
    <s v="C"/>
  </r>
  <r>
    <x v="68"/>
    <x v="4"/>
    <n v="1"/>
  </r>
  <r>
    <x v="68"/>
    <x v="5"/>
    <s v="C49"/>
  </r>
  <r>
    <x v="68"/>
    <x v="6"/>
    <s v="6-4-0"/>
  </r>
  <r>
    <x v="68"/>
    <x v="7"/>
    <s v="100"/>
  </r>
  <r>
    <x v="68"/>
    <x v="8"/>
    <n v="2.83"/>
  </r>
  <r>
    <x v="68"/>
    <x v="17"/>
    <n v="1"/>
  </r>
  <r>
    <x v="68"/>
    <x v="18"/>
    <m/>
  </r>
  <r>
    <x v="68"/>
    <x v="22"/>
    <m/>
  </r>
  <r>
    <x v="68"/>
    <x v="19"/>
    <m/>
  </r>
  <r>
    <x v="68"/>
    <x v="20"/>
    <m/>
  </r>
  <r>
    <x v="68"/>
    <x v="21"/>
    <m/>
  </r>
  <r>
    <x v="68"/>
    <x v="11"/>
    <m/>
  </r>
  <r>
    <x v="68"/>
    <x v="26"/>
    <m/>
  </r>
  <r>
    <x v="68"/>
    <x v="27"/>
    <m/>
  </r>
  <r>
    <x v="68"/>
    <x v="38"/>
    <m/>
  </r>
  <r>
    <x v="68"/>
    <x v="30"/>
    <m/>
  </r>
  <r>
    <x v="68"/>
    <x v="7"/>
    <n v="0"/>
  </r>
  <r>
    <x v="68"/>
    <x v="7"/>
    <n v="1"/>
  </r>
  <r>
    <x v="68"/>
    <x v="7"/>
    <m/>
  </r>
  <r>
    <x v="68"/>
    <x v="7"/>
    <m/>
  </r>
  <r>
    <x v="68"/>
    <x v="7"/>
    <m/>
  </r>
  <r>
    <x v="68"/>
    <x v="7"/>
    <m/>
  </r>
  <r>
    <x v="68"/>
    <x v="7"/>
    <m/>
  </r>
  <r>
    <x v="68"/>
    <x v="7"/>
    <m/>
  </r>
  <r>
    <x v="68"/>
    <x v="7"/>
    <m/>
  </r>
  <r>
    <x v="68"/>
    <x v="7"/>
    <m/>
  </r>
  <r>
    <x v="68"/>
    <x v="7"/>
    <m/>
  </r>
  <r>
    <x v="68"/>
    <x v="7"/>
    <m/>
  </r>
  <r>
    <x v="79"/>
    <x v="0"/>
    <s v="Portsmouth"/>
  </r>
  <r>
    <x v="79"/>
    <x v="1"/>
    <m/>
  </r>
  <r>
    <x v="79"/>
    <x v="15"/>
    <s v="m"/>
  </r>
  <r>
    <x v="79"/>
    <x v="3"/>
    <s v="C"/>
  </r>
  <r>
    <x v="79"/>
    <x v="4"/>
    <n v="2"/>
  </r>
  <r>
    <x v="79"/>
    <x v="5"/>
    <s v="C65"/>
  </r>
  <r>
    <x v="79"/>
    <x v="6"/>
    <s v="5-1-0"/>
  </r>
  <r>
    <x v="79"/>
    <x v="7"/>
    <s v="81"/>
  </r>
  <r>
    <x v="79"/>
    <x v="8"/>
    <n v="2.2923"/>
  </r>
  <r>
    <x v="79"/>
    <x v="17"/>
    <n v="1"/>
  </r>
  <r>
    <x v="79"/>
    <x v="18"/>
    <m/>
  </r>
  <r>
    <x v="79"/>
    <x v="22"/>
    <m/>
  </r>
  <r>
    <x v="79"/>
    <x v="19"/>
    <m/>
  </r>
  <r>
    <x v="79"/>
    <x v="20"/>
    <m/>
  </r>
  <r>
    <x v="79"/>
    <x v="21"/>
    <m/>
  </r>
  <r>
    <x v="79"/>
    <x v="11"/>
    <m/>
  </r>
  <r>
    <x v="79"/>
    <x v="26"/>
    <m/>
  </r>
  <r>
    <x v="79"/>
    <x v="27"/>
    <m/>
  </r>
  <r>
    <x v="79"/>
    <x v="38"/>
    <m/>
  </r>
  <r>
    <x v="79"/>
    <x v="30"/>
    <m/>
  </r>
  <r>
    <x v="79"/>
    <x v="7"/>
    <n v="11"/>
  </r>
  <r>
    <x v="79"/>
    <x v="7"/>
    <n v="12"/>
  </r>
  <r>
    <x v="79"/>
    <x v="7"/>
    <m/>
  </r>
  <r>
    <x v="79"/>
    <x v="7"/>
    <n v="5"/>
  </r>
  <r>
    <x v="79"/>
    <x v="7"/>
    <m/>
  </r>
  <r>
    <x v="79"/>
    <x v="7"/>
    <m/>
  </r>
  <r>
    <x v="79"/>
    <x v="7"/>
    <n v="2"/>
  </r>
  <r>
    <x v="79"/>
    <x v="7"/>
    <m/>
  </r>
  <r>
    <x v="79"/>
    <x v="7"/>
    <m/>
  </r>
  <r>
    <x v="79"/>
    <x v="7"/>
    <n v="4"/>
  </r>
  <r>
    <x v="79"/>
    <x v="7"/>
    <m/>
  </r>
  <r>
    <x v="79"/>
    <x v="7"/>
    <m/>
  </r>
  <r>
    <x v="56"/>
    <x v="0"/>
    <s v="Portsmouth"/>
  </r>
  <r>
    <x v="56"/>
    <x v="1"/>
    <m/>
  </r>
  <r>
    <x v="56"/>
    <x v="15"/>
    <s v="m"/>
  </r>
  <r>
    <x v="56"/>
    <x v="3"/>
    <s v="C"/>
  </r>
  <r>
    <x v="56"/>
    <x v="4"/>
    <n v="3"/>
  </r>
  <r>
    <x v="56"/>
    <x v="5"/>
    <s v="C59"/>
  </r>
  <r>
    <x v="56"/>
    <x v="6"/>
    <s v="2-7-0"/>
  </r>
  <r>
    <x v="56"/>
    <x v="7"/>
    <s v="39"/>
  </r>
  <r>
    <x v="56"/>
    <x v="8"/>
    <n v="1.1036999999999999"/>
  </r>
  <r>
    <x v="56"/>
    <x v="17"/>
    <m/>
  </r>
  <r>
    <x v="56"/>
    <x v="18"/>
    <m/>
  </r>
  <r>
    <x v="56"/>
    <x v="22"/>
    <m/>
  </r>
  <r>
    <x v="56"/>
    <x v="19"/>
    <m/>
  </r>
  <r>
    <x v="56"/>
    <x v="20"/>
    <m/>
  </r>
  <r>
    <x v="56"/>
    <x v="21"/>
    <m/>
  </r>
  <r>
    <x v="56"/>
    <x v="11"/>
    <m/>
  </r>
  <r>
    <x v="56"/>
    <x v="26"/>
    <m/>
  </r>
  <r>
    <x v="56"/>
    <x v="27"/>
    <n v="2"/>
  </r>
  <r>
    <x v="56"/>
    <x v="38"/>
    <m/>
  </r>
  <r>
    <x v="56"/>
    <x v="30"/>
    <n v="1"/>
  </r>
  <r>
    <x v="56"/>
    <x v="7"/>
    <n v="7"/>
  </r>
  <r>
    <x v="56"/>
    <x v="7"/>
    <n v="10"/>
  </r>
  <r>
    <x v="56"/>
    <x v="7"/>
    <m/>
  </r>
  <r>
    <x v="56"/>
    <x v="7"/>
    <n v="2"/>
  </r>
  <r>
    <x v="56"/>
    <x v="7"/>
    <m/>
  </r>
  <r>
    <x v="56"/>
    <x v="7"/>
    <m/>
  </r>
  <r>
    <x v="56"/>
    <x v="7"/>
    <n v="3"/>
  </r>
  <r>
    <x v="56"/>
    <x v="7"/>
    <m/>
  </r>
  <r>
    <x v="56"/>
    <x v="7"/>
    <m/>
  </r>
  <r>
    <x v="56"/>
    <x v="7"/>
    <n v="2"/>
  </r>
  <r>
    <x v="56"/>
    <x v="7"/>
    <m/>
  </r>
  <r>
    <x v="56"/>
    <x v="7"/>
    <m/>
  </r>
  <r>
    <x v="39"/>
    <x v="0"/>
    <s v="Worthing"/>
  </r>
  <r>
    <x v="39"/>
    <x v="1"/>
    <m/>
  </r>
  <r>
    <x v="39"/>
    <x v="15"/>
    <s v="m"/>
  </r>
  <r>
    <x v="39"/>
    <x v="3"/>
    <s v="C"/>
  </r>
  <r>
    <x v="39"/>
    <x v="4"/>
    <n v="4"/>
  </r>
  <r>
    <x v="39"/>
    <x v="5"/>
    <s v="C46"/>
  </r>
  <r>
    <x v="39"/>
    <x v="6"/>
    <s v="2-1-8"/>
  </r>
  <r>
    <x v="39"/>
    <x v="7"/>
    <s v="33.5"/>
  </r>
  <r>
    <x v="39"/>
    <x v="8"/>
    <n v="0.94804999999999995"/>
  </r>
  <r>
    <x v="39"/>
    <x v="17"/>
    <m/>
  </r>
  <r>
    <x v="39"/>
    <x v="18"/>
    <m/>
  </r>
  <r>
    <x v="39"/>
    <x v="22"/>
    <m/>
  </r>
  <r>
    <x v="39"/>
    <x v="19"/>
    <m/>
  </r>
  <r>
    <x v="39"/>
    <x v="20"/>
    <m/>
  </r>
  <r>
    <x v="39"/>
    <x v="21"/>
    <m/>
  </r>
  <r>
    <x v="39"/>
    <x v="11"/>
    <m/>
  </r>
  <r>
    <x v="39"/>
    <x v="26"/>
    <m/>
  </r>
  <r>
    <x v="39"/>
    <x v="27"/>
    <n v="2"/>
  </r>
  <r>
    <x v="39"/>
    <x v="38"/>
    <m/>
  </r>
  <r>
    <x v="39"/>
    <x v="30"/>
    <m/>
  </r>
  <r>
    <x v="39"/>
    <x v="7"/>
    <n v="18"/>
  </r>
  <r>
    <x v="39"/>
    <x v="7"/>
    <n v="20"/>
  </r>
  <r>
    <x v="39"/>
    <x v="7"/>
    <m/>
  </r>
  <r>
    <x v="39"/>
    <x v="7"/>
    <n v="13"/>
  </r>
  <r>
    <x v="39"/>
    <x v="7"/>
    <m/>
  </r>
  <r>
    <x v="39"/>
    <x v="7"/>
    <m/>
  </r>
  <r>
    <x v="39"/>
    <x v="7"/>
    <n v="3"/>
  </r>
  <r>
    <x v="39"/>
    <x v="7"/>
    <m/>
  </r>
  <r>
    <x v="39"/>
    <x v="7"/>
    <m/>
  </r>
  <r>
    <x v="39"/>
    <x v="7"/>
    <n v="2"/>
  </r>
  <r>
    <x v="39"/>
    <x v="7"/>
    <m/>
  </r>
  <r>
    <x v="39"/>
    <x v="7"/>
    <m/>
  </r>
  <r>
    <x v="32"/>
    <x v="0"/>
    <s v="Bristol"/>
  </r>
  <r>
    <x v="32"/>
    <x v="1"/>
    <m/>
  </r>
  <r>
    <x v="32"/>
    <x v="15"/>
    <s v="m"/>
  </r>
  <r>
    <x v="32"/>
    <x v="3"/>
    <s v="C"/>
  </r>
  <r>
    <x v="32"/>
    <x v="4"/>
    <n v="5"/>
  </r>
  <r>
    <x v="32"/>
    <x v="5"/>
    <s v="C51"/>
  </r>
  <r>
    <x v="32"/>
    <x v="6"/>
    <s v="1-9-0"/>
  </r>
  <r>
    <x v="32"/>
    <x v="7"/>
    <s v="25"/>
  </r>
  <r>
    <x v="32"/>
    <x v="8"/>
    <n v="0.70750000000000002"/>
  </r>
  <r>
    <x v="32"/>
    <x v="17"/>
    <m/>
  </r>
  <r>
    <x v="32"/>
    <x v="18"/>
    <m/>
  </r>
  <r>
    <x v="32"/>
    <x v="22"/>
    <m/>
  </r>
  <r>
    <x v="32"/>
    <x v="19"/>
    <m/>
  </r>
  <r>
    <x v="32"/>
    <x v="20"/>
    <m/>
  </r>
  <r>
    <x v="32"/>
    <x v="21"/>
    <n v="1"/>
  </r>
  <r>
    <x v="32"/>
    <x v="11"/>
    <m/>
  </r>
  <r>
    <x v="32"/>
    <x v="26"/>
    <m/>
  </r>
  <r>
    <x v="32"/>
    <x v="27"/>
    <m/>
  </r>
  <r>
    <x v="32"/>
    <x v="38"/>
    <m/>
  </r>
  <r>
    <x v="32"/>
    <x v="30"/>
    <m/>
  </r>
  <r>
    <x v="32"/>
    <x v="7"/>
    <n v="13"/>
  </r>
  <r>
    <x v="32"/>
    <x v="7"/>
    <n v="14"/>
  </r>
  <r>
    <x v="32"/>
    <x v="7"/>
    <m/>
  </r>
  <r>
    <x v="32"/>
    <x v="7"/>
    <n v="7"/>
  </r>
  <r>
    <x v="32"/>
    <x v="7"/>
    <m/>
  </r>
  <r>
    <x v="32"/>
    <x v="7"/>
    <m/>
  </r>
  <r>
    <x v="32"/>
    <x v="7"/>
    <m/>
  </r>
  <r>
    <x v="32"/>
    <x v="7"/>
    <m/>
  </r>
  <r>
    <x v="32"/>
    <x v="7"/>
    <m/>
  </r>
  <r>
    <x v="32"/>
    <x v="7"/>
    <n v="6"/>
  </r>
  <r>
    <x v="32"/>
    <x v="7"/>
    <m/>
  </r>
  <r>
    <x v="32"/>
    <x v="7"/>
    <m/>
  </r>
  <r>
    <x v="41"/>
    <x v="0"/>
    <s v="Fareham"/>
  </r>
  <r>
    <x v="41"/>
    <x v="1"/>
    <m/>
  </r>
  <r>
    <x v="41"/>
    <x v="15"/>
    <s v="m"/>
  </r>
  <r>
    <x v="41"/>
    <x v="3"/>
    <s v="C"/>
  </r>
  <r>
    <x v="41"/>
    <x v="4"/>
    <n v="6"/>
  </r>
  <r>
    <x v="41"/>
    <x v="5"/>
    <s v="C47"/>
  </r>
  <r>
    <x v="41"/>
    <x v="6"/>
    <s v="1-7-0"/>
  </r>
  <r>
    <x v="41"/>
    <x v="7"/>
    <s v="23"/>
  </r>
  <r>
    <x v="41"/>
    <x v="8"/>
    <n v="0.65089999999999992"/>
  </r>
  <r>
    <x v="41"/>
    <x v="17"/>
    <m/>
  </r>
  <r>
    <x v="41"/>
    <x v="18"/>
    <m/>
  </r>
  <r>
    <x v="41"/>
    <x v="22"/>
    <m/>
  </r>
  <r>
    <x v="41"/>
    <x v="19"/>
    <m/>
  </r>
  <r>
    <x v="41"/>
    <x v="20"/>
    <m/>
  </r>
  <r>
    <x v="41"/>
    <x v="21"/>
    <m/>
  </r>
  <r>
    <x v="41"/>
    <x v="11"/>
    <m/>
  </r>
  <r>
    <x v="41"/>
    <x v="26"/>
    <m/>
  </r>
  <r>
    <x v="41"/>
    <x v="27"/>
    <n v="1"/>
  </r>
  <r>
    <x v="41"/>
    <x v="38"/>
    <m/>
  </r>
  <r>
    <x v="41"/>
    <x v="30"/>
    <m/>
  </r>
  <r>
    <x v="41"/>
    <x v="7"/>
    <n v="11"/>
  </r>
  <r>
    <x v="41"/>
    <x v="7"/>
    <n v="12"/>
  </r>
  <r>
    <x v="41"/>
    <x v="7"/>
    <m/>
  </r>
  <r>
    <x v="41"/>
    <x v="7"/>
    <n v="9"/>
  </r>
  <r>
    <x v="41"/>
    <x v="7"/>
    <m/>
  </r>
  <r>
    <x v="41"/>
    <x v="7"/>
    <m/>
  </r>
  <r>
    <x v="41"/>
    <x v="7"/>
    <n v="1"/>
  </r>
  <r>
    <x v="41"/>
    <x v="7"/>
    <m/>
  </r>
  <r>
    <x v="41"/>
    <x v="7"/>
    <m/>
  </r>
  <r>
    <x v="41"/>
    <x v="7"/>
    <n v="1"/>
  </r>
  <r>
    <x v="41"/>
    <x v="7"/>
    <m/>
  </r>
  <r>
    <x v="41"/>
    <x v="7"/>
    <m/>
  </r>
  <r>
    <x v="7"/>
    <x v="0"/>
    <s v="Southampton"/>
  </r>
  <r>
    <x v="7"/>
    <x v="1"/>
    <m/>
  </r>
  <r>
    <x v="7"/>
    <x v="15"/>
    <s v="m"/>
  </r>
  <r>
    <x v="7"/>
    <x v="3"/>
    <s v="C"/>
  </r>
  <r>
    <x v="7"/>
    <x v="4"/>
    <n v="6"/>
  </r>
  <r>
    <x v="7"/>
    <x v="5"/>
    <s v="C48"/>
  </r>
  <r>
    <x v="7"/>
    <x v="6"/>
    <s v="1-7-0"/>
  </r>
  <r>
    <x v="7"/>
    <x v="7"/>
    <s v="23"/>
  </r>
  <r>
    <x v="7"/>
    <x v="8"/>
    <n v="0.65089999999999992"/>
  </r>
  <r>
    <x v="7"/>
    <x v="17"/>
    <m/>
  </r>
  <r>
    <x v="7"/>
    <x v="18"/>
    <m/>
  </r>
  <r>
    <x v="7"/>
    <x v="22"/>
    <m/>
  </r>
  <r>
    <x v="7"/>
    <x v="19"/>
    <m/>
  </r>
  <r>
    <x v="7"/>
    <x v="20"/>
    <m/>
  </r>
  <r>
    <x v="7"/>
    <x v="21"/>
    <m/>
  </r>
  <r>
    <x v="7"/>
    <x v="11"/>
    <m/>
  </r>
  <r>
    <x v="7"/>
    <x v="26"/>
    <m/>
  </r>
  <r>
    <x v="7"/>
    <x v="27"/>
    <m/>
  </r>
  <r>
    <x v="7"/>
    <x v="38"/>
    <m/>
  </r>
  <r>
    <x v="7"/>
    <x v="30"/>
    <m/>
  </r>
  <r>
    <x v="7"/>
    <x v="7"/>
    <n v="23"/>
  </r>
  <r>
    <x v="7"/>
    <x v="7"/>
    <n v="23"/>
  </r>
  <r>
    <x v="7"/>
    <x v="7"/>
    <m/>
  </r>
  <r>
    <x v="7"/>
    <x v="7"/>
    <n v="18"/>
  </r>
  <r>
    <x v="7"/>
    <x v="7"/>
    <m/>
  </r>
  <r>
    <x v="7"/>
    <x v="7"/>
    <m/>
  </r>
  <r>
    <x v="7"/>
    <x v="7"/>
    <m/>
  </r>
  <r>
    <x v="7"/>
    <x v="7"/>
    <n v="1"/>
  </r>
  <r>
    <x v="7"/>
    <x v="7"/>
    <m/>
  </r>
  <r>
    <x v="7"/>
    <x v="7"/>
    <n v="3"/>
  </r>
  <r>
    <x v="7"/>
    <x v="7"/>
    <m/>
  </r>
  <r>
    <x v="7"/>
    <x v="7"/>
    <n v="1"/>
  </r>
  <r>
    <x v="40"/>
    <x v="0"/>
    <m/>
  </r>
  <r>
    <x v="40"/>
    <x v="1"/>
    <m/>
  </r>
  <r>
    <x v="40"/>
    <x v="15"/>
    <s v="m"/>
  </r>
  <r>
    <x v="40"/>
    <x v="3"/>
    <s v="C"/>
  </r>
  <r>
    <x v="40"/>
    <x v="4"/>
    <n v="8"/>
  </r>
  <r>
    <x v="40"/>
    <x v="5"/>
    <s v="C66"/>
  </r>
  <r>
    <x v="40"/>
    <x v="6"/>
    <s v="1-6-0"/>
  </r>
  <r>
    <x v="40"/>
    <x v="7"/>
    <s v="22"/>
  </r>
  <r>
    <x v="40"/>
    <x v="8"/>
    <n v="0.62259999999999993"/>
  </r>
  <r>
    <x v="40"/>
    <x v="17"/>
    <m/>
  </r>
  <r>
    <x v="40"/>
    <x v="18"/>
    <m/>
  </r>
  <r>
    <x v="40"/>
    <x v="22"/>
    <m/>
  </r>
  <r>
    <x v="40"/>
    <x v="19"/>
    <m/>
  </r>
  <r>
    <x v="40"/>
    <x v="20"/>
    <m/>
  </r>
  <r>
    <x v="40"/>
    <x v="21"/>
    <m/>
  </r>
  <r>
    <x v="40"/>
    <x v="11"/>
    <m/>
  </r>
  <r>
    <x v="40"/>
    <x v="26"/>
    <m/>
  </r>
  <r>
    <x v="40"/>
    <x v="27"/>
    <n v="1"/>
  </r>
  <r>
    <x v="40"/>
    <x v="38"/>
    <m/>
  </r>
  <r>
    <x v="40"/>
    <x v="30"/>
    <m/>
  </r>
  <r>
    <x v="40"/>
    <x v="7"/>
    <n v="14"/>
  </r>
  <r>
    <x v="40"/>
    <x v="7"/>
    <n v="15"/>
  </r>
  <r>
    <x v="40"/>
    <x v="7"/>
    <m/>
  </r>
  <r>
    <x v="40"/>
    <x v="7"/>
    <n v="10"/>
  </r>
  <r>
    <x v="40"/>
    <x v="7"/>
    <m/>
  </r>
  <r>
    <x v="40"/>
    <x v="7"/>
    <m/>
  </r>
  <r>
    <x v="40"/>
    <x v="7"/>
    <n v="3"/>
  </r>
  <r>
    <x v="40"/>
    <x v="7"/>
    <m/>
  </r>
  <r>
    <x v="40"/>
    <x v="7"/>
    <m/>
  </r>
  <r>
    <x v="40"/>
    <x v="7"/>
    <n v="1"/>
  </r>
  <r>
    <x v="40"/>
    <x v="7"/>
    <m/>
  </r>
  <r>
    <x v="40"/>
    <x v="7"/>
    <m/>
  </r>
  <r>
    <x v="18"/>
    <x v="0"/>
    <s v="Southampton"/>
  </r>
  <r>
    <x v="18"/>
    <x v="1"/>
    <s v="Hampshire"/>
  </r>
  <r>
    <x v="18"/>
    <x v="15"/>
    <s v="m"/>
  </r>
  <r>
    <x v="18"/>
    <x v="3"/>
    <s v="C"/>
  </r>
  <r>
    <x v="18"/>
    <x v="4"/>
    <n v="9"/>
  </r>
  <r>
    <x v="18"/>
    <x v="5"/>
    <s v="C55"/>
  </r>
  <r>
    <x v="18"/>
    <x v="6"/>
    <s v="1-2-0"/>
  </r>
  <r>
    <x v="18"/>
    <x v="7"/>
    <s v="18"/>
  </r>
  <r>
    <x v="18"/>
    <x v="8"/>
    <n v="0.50939999999999996"/>
  </r>
  <r>
    <x v="18"/>
    <x v="17"/>
    <m/>
  </r>
  <r>
    <x v="18"/>
    <x v="18"/>
    <m/>
  </r>
  <r>
    <x v="18"/>
    <x v="22"/>
    <m/>
  </r>
  <r>
    <x v="18"/>
    <x v="19"/>
    <m/>
  </r>
  <r>
    <x v="18"/>
    <x v="20"/>
    <m/>
  </r>
  <r>
    <x v="18"/>
    <x v="21"/>
    <m/>
  </r>
  <r>
    <x v="18"/>
    <x v="11"/>
    <m/>
  </r>
  <r>
    <x v="18"/>
    <x v="26"/>
    <m/>
  </r>
  <r>
    <x v="18"/>
    <x v="27"/>
    <m/>
  </r>
  <r>
    <x v="18"/>
    <x v="38"/>
    <m/>
  </r>
  <r>
    <x v="18"/>
    <x v="30"/>
    <n v="1"/>
  </r>
  <r>
    <x v="18"/>
    <x v="7"/>
    <n v="8"/>
  </r>
  <r>
    <x v="18"/>
    <x v="7"/>
    <n v="9"/>
  </r>
  <r>
    <x v="18"/>
    <x v="7"/>
    <m/>
  </r>
  <r>
    <x v="18"/>
    <x v="7"/>
    <n v="5"/>
  </r>
  <r>
    <x v="18"/>
    <x v="7"/>
    <m/>
  </r>
  <r>
    <x v="18"/>
    <x v="7"/>
    <m/>
  </r>
  <r>
    <x v="18"/>
    <x v="7"/>
    <m/>
  </r>
  <r>
    <x v="18"/>
    <x v="7"/>
    <m/>
  </r>
  <r>
    <x v="18"/>
    <x v="7"/>
    <m/>
  </r>
  <r>
    <x v="18"/>
    <x v="7"/>
    <n v="3"/>
  </r>
  <r>
    <x v="18"/>
    <x v="7"/>
    <m/>
  </r>
  <r>
    <x v="18"/>
    <x v="7"/>
    <m/>
  </r>
  <r>
    <x v="19"/>
    <x v="0"/>
    <s v="IOW"/>
  </r>
  <r>
    <x v="19"/>
    <x v="1"/>
    <m/>
  </r>
  <r>
    <x v="19"/>
    <x v="15"/>
    <s v="m"/>
  </r>
  <r>
    <x v="19"/>
    <x v="3"/>
    <s v="C"/>
  </r>
  <r>
    <x v="19"/>
    <x v="4"/>
    <n v="9"/>
  </r>
  <r>
    <x v="19"/>
    <x v="5"/>
    <s v="C63"/>
  </r>
  <r>
    <x v="19"/>
    <x v="6"/>
    <s v="1-2-0"/>
  </r>
  <r>
    <x v="19"/>
    <x v="7"/>
    <s v="18"/>
  </r>
  <r>
    <x v="19"/>
    <x v="8"/>
    <n v="0.50939999999999996"/>
  </r>
  <r>
    <x v="19"/>
    <x v="17"/>
    <m/>
  </r>
  <r>
    <x v="19"/>
    <x v="18"/>
    <m/>
  </r>
  <r>
    <x v="19"/>
    <x v="22"/>
    <m/>
  </r>
  <r>
    <x v="19"/>
    <x v="19"/>
    <m/>
  </r>
  <r>
    <x v="19"/>
    <x v="20"/>
    <m/>
  </r>
  <r>
    <x v="19"/>
    <x v="21"/>
    <m/>
  </r>
  <r>
    <x v="19"/>
    <x v="11"/>
    <m/>
  </r>
  <r>
    <x v="19"/>
    <x v="26"/>
    <m/>
  </r>
  <r>
    <x v="19"/>
    <x v="27"/>
    <m/>
  </r>
  <r>
    <x v="19"/>
    <x v="38"/>
    <m/>
  </r>
  <r>
    <x v="19"/>
    <x v="30"/>
    <m/>
  </r>
  <r>
    <x v="19"/>
    <x v="7"/>
    <n v="18"/>
  </r>
  <r>
    <x v="19"/>
    <x v="7"/>
    <n v="18"/>
  </r>
  <r>
    <x v="19"/>
    <x v="7"/>
    <n v="1"/>
  </r>
  <r>
    <x v="19"/>
    <x v="7"/>
    <n v="9"/>
  </r>
  <r>
    <x v="19"/>
    <x v="7"/>
    <m/>
  </r>
  <r>
    <x v="19"/>
    <x v="7"/>
    <m/>
  </r>
  <r>
    <x v="19"/>
    <x v="7"/>
    <m/>
  </r>
  <r>
    <x v="19"/>
    <x v="7"/>
    <m/>
  </r>
  <r>
    <x v="19"/>
    <x v="7"/>
    <m/>
  </r>
  <r>
    <x v="19"/>
    <x v="7"/>
    <n v="8"/>
  </r>
  <r>
    <x v="19"/>
    <x v="7"/>
    <m/>
  </r>
  <r>
    <x v="19"/>
    <x v="7"/>
    <m/>
  </r>
  <r>
    <x v="14"/>
    <x v="0"/>
    <m/>
  </r>
  <r>
    <x v="14"/>
    <x v="1"/>
    <m/>
  </r>
  <r>
    <x v="14"/>
    <x v="15"/>
    <s v="m"/>
  </r>
  <r>
    <x v="14"/>
    <x v="3"/>
    <s v="C"/>
  </r>
  <r>
    <x v="14"/>
    <x v="4"/>
    <n v="11"/>
  </r>
  <r>
    <x v="14"/>
    <x v="5"/>
    <s v="C52"/>
  </r>
  <r>
    <x v="14"/>
    <x v="6"/>
    <s v="0-15-0"/>
  </r>
  <r>
    <x v="14"/>
    <x v="7"/>
    <s v="15"/>
  </r>
  <r>
    <x v="14"/>
    <x v="8"/>
    <n v="0.42449999999999999"/>
  </r>
  <r>
    <x v="14"/>
    <x v="17"/>
    <m/>
  </r>
  <r>
    <x v="14"/>
    <x v="18"/>
    <m/>
  </r>
  <r>
    <x v="14"/>
    <x v="22"/>
    <m/>
  </r>
  <r>
    <x v="14"/>
    <x v="19"/>
    <m/>
  </r>
  <r>
    <x v="14"/>
    <x v="20"/>
    <m/>
  </r>
  <r>
    <x v="14"/>
    <x v="21"/>
    <m/>
  </r>
  <r>
    <x v="14"/>
    <x v="11"/>
    <m/>
  </r>
  <r>
    <x v="14"/>
    <x v="26"/>
    <m/>
  </r>
  <r>
    <x v="14"/>
    <x v="27"/>
    <m/>
  </r>
  <r>
    <x v="14"/>
    <x v="38"/>
    <m/>
  </r>
  <r>
    <x v="14"/>
    <x v="30"/>
    <m/>
  </r>
  <r>
    <x v="14"/>
    <x v="7"/>
    <n v="15"/>
  </r>
  <r>
    <x v="14"/>
    <x v="7"/>
    <n v="15"/>
  </r>
  <r>
    <x v="14"/>
    <x v="7"/>
    <m/>
  </r>
  <r>
    <x v="14"/>
    <x v="7"/>
    <n v="12"/>
  </r>
  <r>
    <x v="14"/>
    <x v="7"/>
    <m/>
  </r>
  <r>
    <x v="14"/>
    <x v="7"/>
    <m/>
  </r>
  <r>
    <x v="14"/>
    <x v="7"/>
    <m/>
  </r>
  <r>
    <x v="14"/>
    <x v="7"/>
    <m/>
  </r>
  <r>
    <x v="14"/>
    <x v="7"/>
    <m/>
  </r>
  <r>
    <x v="14"/>
    <x v="7"/>
    <n v="3"/>
  </r>
  <r>
    <x v="14"/>
    <x v="7"/>
    <m/>
  </r>
  <r>
    <x v="14"/>
    <x v="7"/>
    <m/>
  </r>
  <r>
    <x v="71"/>
    <x v="0"/>
    <s v="Portsmouth"/>
  </r>
  <r>
    <x v="71"/>
    <x v="1"/>
    <m/>
  </r>
  <r>
    <x v="71"/>
    <x v="15"/>
    <s v="M"/>
  </r>
  <r>
    <x v="71"/>
    <x v="3"/>
    <s v="C"/>
  </r>
  <r>
    <x v="71"/>
    <x v="4"/>
    <n v="11"/>
  </r>
  <r>
    <x v="71"/>
    <x v="5"/>
    <s v="C58"/>
  </r>
  <r>
    <x v="71"/>
    <x v="6"/>
    <s v="0-15-0"/>
  </r>
  <r>
    <x v="71"/>
    <x v="7"/>
    <s v="15"/>
  </r>
  <r>
    <x v="71"/>
    <x v="8"/>
    <n v="0.42449999999999999"/>
  </r>
  <r>
    <x v="71"/>
    <x v="17"/>
    <m/>
  </r>
  <r>
    <x v="71"/>
    <x v="18"/>
    <m/>
  </r>
  <r>
    <x v="71"/>
    <x v="22"/>
    <m/>
  </r>
  <r>
    <x v="71"/>
    <x v="19"/>
    <m/>
  </r>
  <r>
    <x v="71"/>
    <x v="20"/>
    <m/>
  </r>
  <r>
    <x v="71"/>
    <x v="21"/>
    <m/>
  </r>
  <r>
    <x v="71"/>
    <x v="11"/>
    <m/>
  </r>
  <r>
    <x v="71"/>
    <x v="26"/>
    <m/>
  </r>
  <r>
    <x v="71"/>
    <x v="27"/>
    <m/>
  </r>
  <r>
    <x v="71"/>
    <x v="38"/>
    <m/>
  </r>
  <r>
    <x v="71"/>
    <x v="30"/>
    <n v="1"/>
  </r>
  <r>
    <x v="71"/>
    <x v="7"/>
    <n v="5"/>
  </r>
  <r>
    <x v="71"/>
    <x v="7"/>
    <n v="6"/>
  </r>
  <r>
    <x v="71"/>
    <x v="7"/>
    <m/>
  </r>
  <r>
    <x v="71"/>
    <x v="7"/>
    <m/>
  </r>
  <r>
    <x v="71"/>
    <x v="7"/>
    <m/>
  </r>
  <r>
    <x v="71"/>
    <x v="7"/>
    <m/>
  </r>
  <r>
    <x v="71"/>
    <x v="7"/>
    <m/>
  </r>
  <r>
    <x v="71"/>
    <x v="7"/>
    <m/>
  </r>
  <r>
    <x v="71"/>
    <x v="7"/>
    <m/>
  </r>
  <r>
    <x v="71"/>
    <x v="7"/>
    <n v="5"/>
  </r>
  <r>
    <x v="71"/>
    <x v="7"/>
    <m/>
  </r>
  <r>
    <x v="71"/>
    <x v="7"/>
    <m/>
  </r>
  <r>
    <x v="67"/>
    <x v="0"/>
    <m/>
  </r>
  <r>
    <x v="67"/>
    <x v="1"/>
    <m/>
  </r>
  <r>
    <x v="67"/>
    <x v="15"/>
    <s v="NM"/>
  </r>
  <r>
    <x v="67"/>
    <x v="3"/>
    <s v="C"/>
  </r>
  <r>
    <x v="67"/>
    <x v="4"/>
    <n v="13"/>
  </r>
  <r>
    <x v="67"/>
    <x v="5"/>
    <s v="C61"/>
  </r>
  <r>
    <x v="67"/>
    <x v="6"/>
    <s v="0-12-8"/>
  </r>
  <r>
    <x v="67"/>
    <x v="7"/>
    <s v="12.5"/>
  </r>
  <r>
    <x v="67"/>
    <x v="8"/>
    <n v="0.35375000000000001"/>
  </r>
  <r>
    <x v="67"/>
    <x v="17"/>
    <m/>
  </r>
  <r>
    <x v="67"/>
    <x v="18"/>
    <m/>
  </r>
  <r>
    <x v="67"/>
    <x v="22"/>
    <m/>
  </r>
  <r>
    <x v="67"/>
    <x v="19"/>
    <m/>
  </r>
  <r>
    <x v="67"/>
    <x v="20"/>
    <m/>
  </r>
  <r>
    <x v="67"/>
    <x v="21"/>
    <m/>
  </r>
  <r>
    <x v="67"/>
    <x v="11"/>
    <m/>
  </r>
  <r>
    <x v="67"/>
    <x v="26"/>
    <m/>
  </r>
  <r>
    <x v="67"/>
    <x v="27"/>
    <m/>
  </r>
  <r>
    <x v="67"/>
    <x v="38"/>
    <m/>
  </r>
  <r>
    <x v="67"/>
    <x v="30"/>
    <n v="1"/>
  </r>
  <r>
    <x v="67"/>
    <x v="7"/>
    <n v="3"/>
  </r>
  <r>
    <x v="67"/>
    <x v="7"/>
    <n v="4"/>
  </r>
  <r>
    <x v="67"/>
    <x v="7"/>
    <m/>
  </r>
  <r>
    <x v="67"/>
    <x v="7"/>
    <n v="1"/>
  </r>
  <r>
    <x v="67"/>
    <x v="7"/>
    <m/>
  </r>
  <r>
    <x v="67"/>
    <x v="7"/>
    <m/>
  </r>
  <r>
    <x v="67"/>
    <x v="7"/>
    <m/>
  </r>
  <r>
    <x v="67"/>
    <x v="7"/>
    <m/>
  </r>
  <r>
    <x v="67"/>
    <x v="7"/>
    <n v="1"/>
  </r>
  <r>
    <x v="67"/>
    <x v="7"/>
    <n v="1"/>
  </r>
  <r>
    <x v="67"/>
    <x v="7"/>
    <m/>
  </r>
  <r>
    <x v="67"/>
    <x v="7"/>
    <m/>
  </r>
  <r>
    <x v="89"/>
    <x v="0"/>
    <s v="Bournemouth"/>
  </r>
  <r>
    <x v="89"/>
    <x v="1"/>
    <m/>
  </r>
  <r>
    <x v="89"/>
    <x v="15"/>
    <s v="m"/>
  </r>
  <r>
    <x v="89"/>
    <x v="3"/>
    <s v="C"/>
  </r>
  <r>
    <x v="89"/>
    <x v="4"/>
    <n v="14"/>
  </r>
  <r>
    <x v="89"/>
    <x v="5"/>
    <s v="C53"/>
  </r>
  <r>
    <x v="89"/>
    <x v="6"/>
    <s v="0-7-0"/>
  </r>
  <r>
    <x v="89"/>
    <x v="7"/>
    <s v="7"/>
  </r>
  <r>
    <x v="89"/>
    <x v="8"/>
    <n v="0.1981"/>
  </r>
  <r>
    <x v="89"/>
    <x v="17"/>
    <m/>
  </r>
  <r>
    <x v="89"/>
    <x v="18"/>
    <m/>
  </r>
  <r>
    <x v="89"/>
    <x v="22"/>
    <m/>
  </r>
  <r>
    <x v="89"/>
    <x v="19"/>
    <m/>
  </r>
  <r>
    <x v="89"/>
    <x v="20"/>
    <m/>
  </r>
  <r>
    <x v="89"/>
    <x v="21"/>
    <m/>
  </r>
  <r>
    <x v="89"/>
    <x v="11"/>
    <m/>
  </r>
  <r>
    <x v="89"/>
    <x v="26"/>
    <m/>
  </r>
  <r>
    <x v="89"/>
    <x v="27"/>
    <m/>
  </r>
  <r>
    <x v="89"/>
    <x v="38"/>
    <m/>
  </r>
  <r>
    <x v="89"/>
    <x v="30"/>
    <m/>
  </r>
  <r>
    <x v="89"/>
    <x v="7"/>
    <n v="7"/>
  </r>
  <r>
    <x v="89"/>
    <x v="7"/>
    <n v="7"/>
  </r>
  <r>
    <x v="89"/>
    <x v="7"/>
    <m/>
  </r>
  <r>
    <x v="89"/>
    <x v="7"/>
    <n v="4"/>
  </r>
  <r>
    <x v="89"/>
    <x v="7"/>
    <m/>
  </r>
  <r>
    <x v="89"/>
    <x v="7"/>
    <m/>
  </r>
  <r>
    <x v="89"/>
    <x v="7"/>
    <m/>
  </r>
  <r>
    <x v="89"/>
    <x v="7"/>
    <m/>
  </r>
  <r>
    <x v="89"/>
    <x v="7"/>
    <m/>
  </r>
  <r>
    <x v="89"/>
    <x v="7"/>
    <n v="3"/>
  </r>
  <r>
    <x v="89"/>
    <x v="7"/>
    <m/>
  </r>
  <r>
    <x v="89"/>
    <x v="7"/>
    <m/>
  </r>
  <r>
    <x v="62"/>
    <x v="0"/>
    <s v="Weston Super Mare"/>
  </r>
  <r>
    <x v="62"/>
    <x v="1"/>
    <m/>
  </r>
  <r>
    <x v="62"/>
    <x v="15"/>
    <s v="m"/>
  </r>
  <r>
    <x v="62"/>
    <x v="3"/>
    <s v="C"/>
  </r>
  <r>
    <x v="62"/>
    <x v="4"/>
    <n v="15"/>
  </r>
  <r>
    <x v="62"/>
    <x v="5"/>
    <s v="C54"/>
  </r>
  <r>
    <x v="62"/>
    <x v="6"/>
    <s v="0-5-0"/>
  </r>
  <r>
    <x v="62"/>
    <x v="7"/>
    <s v="5"/>
  </r>
  <r>
    <x v="62"/>
    <x v="8"/>
    <n v="0.14149999999999999"/>
  </r>
  <r>
    <x v="62"/>
    <x v="17"/>
    <m/>
  </r>
  <r>
    <x v="62"/>
    <x v="18"/>
    <m/>
  </r>
  <r>
    <x v="62"/>
    <x v="22"/>
    <m/>
  </r>
  <r>
    <x v="62"/>
    <x v="19"/>
    <m/>
  </r>
  <r>
    <x v="62"/>
    <x v="20"/>
    <m/>
  </r>
  <r>
    <x v="62"/>
    <x v="21"/>
    <m/>
  </r>
  <r>
    <x v="62"/>
    <x v="11"/>
    <m/>
  </r>
  <r>
    <x v="62"/>
    <x v="26"/>
    <m/>
  </r>
  <r>
    <x v="62"/>
    <x v="27"/>
    <m/>
  </r>
  <r>
    <x v="62"/>
    <x v="38"/>
    <m/>
  </r>
  <r>
    <x v="62"/>
    <x v="30"/>
    <m/>
  </r>
  <r>
    <x v="62"/>
    <x v="7"/>
    <n v="5"/>
  </r>
  <r>
    <x v="62"/>
    <x v="7"/>
    <n v="5"/>
  </r>
  <r>
    <x v="62"/>
    <x v="7"/>
    <m/>
  </r>
  <r>
    <x v="62"/>
    <x v="7"/>
    <n v="2"/>
  </r>
  <r>
    <x v="62"/>
    <x v="7"/>
    <m/>
  </r>
  <r>
    <x v="62"/>
    <x v="7"/>
    <m/>
  </r>
  <r>
    <x v="62"/>
    <x v="7"/>
    <m/>
  </r>
  <r>
    <x v="62"/>
    <x v="7"/>
    <m/>
  </r>
  <r>
    <x v="62"/>
    <x v="7"/>
    <m/>
  </r>
  <r>
    <x v="62"/>
    <x v="7"/>
    <n v="3"/>
  </r>
  <r>
    <x v="62"/>
    <x v="7"/>
    <m/>
  </r>
  <r>
    <x v="62"/>
    <x v="7"/>
    <m/>
  </r>
  <r>
    <x v="0"/>
    <x v="0"/>
    <s v="Bristol"/>
  </r>
  <r>
    <x v="0"/>
    <x v="1"/>
    <m/>
  </r>
  <r>
    <x v="0"/>
    <x v="15"/>
    <s v="m"/>
  </r>
  <r>
    <x v="0"/>
    <x v="3"/>
    <s v="C"/>
  </r>
  <r>
    <x v="0"/>
    <x v="4"/>
    <n v="16"/>
  </r>
  <r>
    <x v="0"/>
    <x v="5"/>
    <s v="C68"/>
  </r>
  <r>
    <x v="0"/>
    <x v="6"/>
    <s v="0-4-0"/>
  </r>
  <r>
    <x v="0"/>
    <x v="7"/>
    <s v="4"/>
  </r>
  <r>
    <x v="0"/>
    <x v="8"/>
    <n v="0.1132"/>
  </r>
  <r>
    <x v="0"/>
    <x v="17"/>
    <m/>
  </r>
  <r>
    <x v="0"/>
    <x v="18"/>
    <m/>
  </r>
  <r>
    <x v="0"/>
    <x v="22"/>
    <m/>
  </r>
  <r>
    <x v="0"/>
    <x v="19"/>
    <m/>
  </r>
  <r>
    <x v="0"/>
    <x v="20"/>
    <m/>
  </r>
  <r>
    <x v="0"/>
    <x v="21"/>
    <m/>
  </r>
  <r>
    <x v="0"/>
    <x v="11"/>
    <m/>
  </r>
  <r>
    <x v="0"/>
    <x v="26"/>
    <m/>
  </r>
  <r>
    <x v="0"/>
    <x v="27"/>
    <m/>
  </r>
  <r>
    <x v="0"/>
    <x v="38"/>
    <m/>
  </r>
  <r>
    <x v="0"/>
    <x v="30"/>
    <m/>
  </r>
  <r>
    <x v="0"/>
    <x v="7"/>
    <n v="4"/>
  </r>
  <r>
    <x v="0"/>
    <x v="7"/>
    <n v="4"/>
  </r>
  <r>
    <x v="0"/>
    <x v="7"/>
    <m/>
  </r>
  <r>
    <x v="0"/>
    <x v="7"/>
    <n v="1"/>
  </r>
  <r>
    <x v="0"/>
    <x v="7"/>
    <m/>
  </r>
  <r>
    <x v="0"/>
    <x v="7"/>
    <m/>
  </r>
  <r>
    <x v="0"/>
    <x v="7"/>
    <m/>
  </r>
  <r>
    <x v="0"/>
    <x v="7"/>
    <m/>
  </r>
  <r>
    <x v="0"/>
    <x v="7"/>
    <m/>
  </r>
  <r>
    <x v="0"/>
    <x v="7"/>
    <n v="3"/>
  </r>
  <r>
    <x v="0"/>
    <x v="7"/>
    <m/>
  </r>
  <r>
    <x v="0"/>
    <x v="7"/>
    <m/>
  </r>
  <r>
    <x v="125"/>
    <x v="0"/>
    <m/>
  </r>
  <r>
    <x v="125"/>
    <x v="1"/>
    <m/>
  </r>
  <r>
    <x v="125"/>
    <x v="15"/>
    <s v="m"/>
  </r>
  <r>
    <x v="125"/>
    <x v="3"/>
    <s v="C"/>
  </r>
  <r>
    <x v="125"/>
    <x v="4"/>
    <n v="17"/>
  </r>
  <r>
    <x v="125"/>
    <x v="5"/>
    <s v="C57"/>
  </r>
  <r>
    <x v="125"/>
    <x v="6"/>
    <s v="0-3-0"/>
  </r>
  <r>
    <x v="125"/>
    <x v="7"/>
    <s v="3"/>
  </r>
  <r>
    <x v="125"/>
    <x v="8"/>
    <n v="8.4900000000000003E-2"/>
  </r>
  <r>
    <x v="125"/>
    <x v="17"/>
    <m/>
  </r>
  <r>
    <x v="125"/>
    <x v="18"/>
    <m/>
  </r>
  <r>
    <x v="125"/>
    <x v="22"/>
    <m/>
  </r>
  <r>
    <x v="125"/>
    <x v="19"/>
    <m/>
  </r>
  <r>
    <x v="125"/>
    <x v="20"/>
    <m/>
  </r>
  <r>
    <x v="125"/>
    <x v="21"/>
    <m/>
  </r>
  <r>
    <x v="125"/>
    <x v="11"/>
    <m/>
  </r>
  <r>
    <x v="125"/>
    <x v="26"/>
    <m/>
  </r>
  <r>
    <x v="125"/>
    <x v="27"/>
    <m/>
  </r>
  <r>
    <x v="125"/>
    <x v="38"/>
    <m/>
  </r>
  <r>
    <x v="125"/>
    <x v="30"/>
    <m/>
  </r>
  <r>
    <x v="125"/>
    <x v="7"/>
    <n v="3"/>
  </r>
  <r>
    <x v="125"/>
    <x v="7"/>
    <n v="3"/>
  </r>
  <r>
    <x v="125"/>
    <x v="7"/>
    <m/>
  </r>
  <r>
    <x v="125"/>
    <x v="7"/>
    <n v="2"/>
  </r>
  <r>
    <x v="125"/>
    <x v="7"/>
    <m/>
  </r>
  <r>
    <x v="125"/>
    <x v="7"/>
    <m/>
  </r>
  <r>
    <x v="125"/>
    <x v="7"/>
    <m/>
  </r>
  <r>
    <x v="125"/>
    <x v="7"/>
    <m/>
  </r>
  <r>
    <x v="125"/>
    <x v="7"/>
    <m/>
  </r>
  <r>
    <x v="125"/>
    <x v="7"/>
    <n v="1"/>
  </r>
  <r>
    <x v="125"/>
    <x v="7"/>
    <m/>
  </r>
  <r>
    <x v="125"/>
    <x v="7"/>
    <m/>
  </r>
  <r>
    <x v="20"/>
    <x v="0"/>
    <s v="Portsmouth"/>
  </r>
  <r>
    <x v="20"/>
    <x v="1"/>
    <m/>
  </r>
  <r>
    <x v="20"/>
    <x v="15"/>
    <s v="m"/>
  </r>
  <r>
    <x v="20"/>
    <x v="3"/>
    <s v="C"/>
  </r>
  <r>
    <x v="20"/>
    <x v="4"/>
    <n v="18"/>
  </r>
  <r>
    <x v="20"/>
    <x v="5"/>
    <s v="C56"/>
  </r>
  <r>
    <x v="20"/>
    <x v="6"/>
    <s v="0-2-0"/>
  </r>
  <r>
    <x v="20"/>
    <x v="7"/>
    <s v="2"/>
  </r>
  <r>
    <x v="20"/>
    <x v="8"/>
    <n v="5.6599999999999998E-2"/>
  </r>
  <r>
    <x v="20"/>
    <x v="17"/>
    <m/>
  </r>
  <r>
    <x v="20"/>
    <x v="18"/>
    <m/>
  </r>
  <r>
    <x v="20"/>
    <x v="22"/>
    <m/>
  </r>
  <r>
    <x v="20"/>
    <x v="19"/>
    <m/>
  </r>
  <r>
    <x v="20"/>
    <x v="20"/>
    <m/>
  </r>
  <r>
    <x v="20"/>
    <x v="21"/>
    <m/>
  </r>
  <r>
    <x v="20"/>
    <x v="11"/>
    <m/>
  </r>
  <r>
    <x v="20"/>
    <x v="26"/>
    <m/>
  </r>
  <r>
    <x v="20"/>
    <x v="27"/>
    <m/>
  </r>
  <r>
    <x v="20"/>
    <x v="38"/>
    <m/>
  </r>
  <r>
    <x v="20"/>
    <x v="30"/>
    <m/>
  </r>
  <r>
    <x v="20"/>
    <x v="7"/>
    <n v="2"/>
  </r>
  <r>
    <x v="20"/>
    <x v="7"/>
    <n v="2"/>
  </r>
  <r>
    <x v="20"/>
    <x v="7"/>
    <m/>
  </r>
  <r>
    <x v="20"/>
    <x v="7"/>
    <n v="1"/>
  </r>
  <r>
    <x v="20"/>
    <x v="7"/>
    <m/>
  </r>
  <r>
    <x v="20"/>
    <x v="7"/>
    <m/>
  </r>
  <r>
    <x v="20"/>
    <x v="7"/>
    <m/>
  </r>
  <r>
    <x v="20"/>
    <x v="7"/>
    <m/>
  </r>
  <r>
    <x v="20"/>
    <x v="7"/>
    <m/>
  </r>
  <r>
    <x v="20"/>
    <x v="7"/>
    <n v="1"/>
  </r>
  <r>
    <x v="20"/>
    <x v="7"/>
    <m/>
  </r>
  <r>
    <x v="20"/>
    <x v="7"/>
    <m/>
  </r>
  <r>
    <x v="50"/>
    <x v="0"/>
    <s v="Portsmouth"/>
  </r>
  <r>
    <x v="50"/>
    <x v="1"/>
    <m/>
  </r>
  <r>
    <x v="50"/>
    <x v="15"/>
    <s v="M"/>
  </r>
  <r>
    <x v="50"/>
    <x v="3"/>
    <s v="C"/>
  </r>
  <r>
    <x v="50"/>
    <x v="4"/>
    <n v="19"/>
  </r>
  <r>
    <x v="50"/>
    <x v="5"/>
    <s v="C60"/>
  </r>
  <r>
    <x v="50"/>
    <x v="6"/>
    <s v="0-1-0"/>
  </r>
  <r>
    <x v="50"/>
    <x v="7"/>
    <s v="1"/>
  </r>
  <r>
    <x v="50"/>
    <x v="8"/>
    <n v="2.8299999999999999E-2"/>
  </r>
  <r>
    <x v="50"/>
    <x v="17"/>
    <m/>
  </r>
  <r>
    <x v="50"/>
    <x v="18"/>
    <m/>
  </r>
  <r>
    <x v="50"/>
    <x v="22"/>
    <m/>
  </r>
  <r>
    <x v="50"/>
    <x v="19"/>
    <m/>
  </r>
  <r>
    <x v="50"/>
    <x v="20"/>
    <m/>
  </r>
  <r>
    <x v="50"/>
    <x v="21"/>
    <m/>
  </r>
  <r>
    <x v="50"/>
    <x v="11"/>
    <m/>
  </r>
  <r>
    <x v="50"/>
    <x v="26"/>
    <m/>
  </r>
  <r>
    <x v="50"/>
    <x v="27"/>
    <m/>
  </r>
  <r>
    <x v="50"/>
    <x v="38"/>
    <m/>
  </r>
  <r>
    <x v="50"/>
    <x v="30"/>
    <m/>
  </r>
  <r>
    <x v="50"/>
    <x v="7"/>
    <n v="1"/>
  </r>
  <r>
    <x v="50"/>
    <x v="7"/>
    <n v="1"/>
  </r>
  <r>
    <x v="50"/>
    <x v="7"/>
    <m/>
  </r>
  <r>
    <x v="50"/>
    <x v="7"/>
    <m/>
  </r>
  <r>
    <x v="50"/>
    <x v="7"/>
    <m/>
  </r>
  <r>
    <x v="50"/>
    <x v="7"/>
    <m/>
  </r>
  <r>
    <x v="50"/>
    <x v="7"/>
    <m/>
  </r>
  <r>
    <x v="50"/>
    <x v="7"/>
    <m/>
  </r>
  <r>
    <x v="50"/>
    <x v="7"/>
    <m/>
  </r>
  <r>
    <x v="50"/>
    <x v="7"/>
    <n v="1"/>
  </r>
  <r>
    <x v="50"/>
    <x v="7"/>
    <m/>
  </r>
  <r>
    <x v="50"/>
    <x v="7"/>
    <m/>
  </r>
  <r>
    <x v="100"/>
    <x v="0"/>
    <m/>
  </r>
  <r>
    <x v="100"/>
    <x v="1"/>
    <m/>
  </r>
  <r>
    <x v="100"/>
    <x v="15"/>
    <s v="nm"/>
  </r>
  <r>
    <x v="100"/>
    <x v="3"/>
    <s v="C"/>
  </r>
  <r>
    <x v="100"/>
    <x v="4"/>
    <n v="24"/>
  </r>
  <r>
    <x v="100"/>
    <x v="5"/>
    <s v="C62"/>
  </r>
  <r>
    <x v="100"/>
    <x v="6"/>
    <s v="0"/>
  </r>
  <r>
    <x v="100"/>
    <x v="7"/>
    <s v="0"/>
  </r>
  <r>
    <x v="100"/>
    <x v="8"/>
    <n v="0"/>
  </r>
  <r>
    <x v="100"/>
    <x v="17"/>
    <m/>
  </r>
  <r>
    <x v="100"/>
    <x v="18"/>
    <m/>
  </r>
  <r>
    <x v="100"/>
    <x v="22"/>
    <m/>
  </r>
  <r>
    <x v="100"/>
    <x v="19"/>
    <m/>
  </r>
  <r>
    <x v="100"/>
    <x v="20"/>
    <m/>
  </r>
  <r>
    <x v="100"/>
    <x v="21"/>
    <m/>
  </r>
  <r>
    <x v="100"/>
    <x v="11"/>
    <m/>
  </r>
  <r>
    <x v="100"/>
    <x v="26"/>
    <m/>
  </r>
  <r>
    <x v="100"/>
    <x v="27"/>
    <m/>
  </r>
  <r>
    <x v="100"/>
    <x v="38"/>
    <m/>
  </r>
  <r>
    <x v="100"/>
    <x v="30"/>
    <m/>
  </r>
  <r>
    <x v="100"/>
    <x v="7"/>
    <n v="0"/>
  </r>
  <r>
    <x v="100"/>
    <x v="7"/>
    <n v="0"/>
  </r>
  <r>
    <x v="100"/>
    <x v="7"/>
    <m/>
  </r>
  <r>
    <x v="100"/>
    <x v="7"/>
    <m/>
  </r>
  <r>
    <x v="100"/>
    <x v="7"/>
    <m/>
  </r>
  <r>
    <x v="100"/>
    <x v="7"/>
    <m/>
  </r>
  <r>
    <x v="100"/>
    <x v="7"/>
    <m/>
  </r>
  <r>
    <x v="100"/>
    <x v="7"/>
    <m/>
  </r>
  <r>
    <x v="100"/>
    <x v="7"/>
    <m/>
  </r>
  <r>
    <x v="100"/>
    <x v="7"/>
    <m/>
  </r>
  <r>
    <x v="100"/>
    <x v="7"/>
    <m/>
  </r>
  <r>
    <x v="100"/>
    <x v="7"/>
    <m/>
  </r>
  <r>
    <x v="101"/>
    <x v="0"/>
    <m/>
  </r>
  <r>
    <x v="101"/>
    <x v="1"/>
    <m/>
  </r>
  <r>
    <x v="101"/>
    <x v="15"/>
    <m/>
  </r>
  <r>
    <x v="101"/>
    <x v="3"/>
    <s v=""/>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s v=""/>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s v=""/>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s v=""/>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s v=""/>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s v=""/>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m/>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m/>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m/>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m/>
  </r>
  <r>
    <x v="101"/>
    <x v="3"/>
    <m/>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101"/>
    <x v="0"/>
    <m/>
  </r>
  <r>
    <x v="101"/>
    <x v="1"/>
    <m/>
  </r>
  <r>
    <x v="101"/>
    <x v="15"/>
    <s v=""/>
  </r>
  <r>
    <x v="101"/>
    <x v="3"/>
    <m/>
  </r>
  <r>
    <x v="101"/>
    <x v="4"/>
    <m/>
  </r>
  <r>
    <x v="101"/>
    <x v="5"/>
    <m/>
  </r>
  <r>
    <x v="101"/>
    <x v="6"/>
    <m/>
  </r>
  <r>
    <x v="101"/>
    <x v="7"/>
    <m/>
  </r>
  <r>
    <x v="101"/>
    <x v="8"/>
    <n v="0"/>
  </r>
  <r>
    <x v="101"/>
    <x v="17"/>
    <m/>
  </r>
  <r>
    <x v="101"/>
    <x v="18"/>
    <m/>
  </r>
  <r>
    <x v="101"/>
    <x v="22"/>
    <m/>
  </r>
  <r>
    <x v="101"/>
    <x v="19"/>
    <m/>
  </r>
  <r>
    <x v="101"/>
    <x v="20"/>
    <m/>
  </r>
  <r>
    <x v="101"/>
    <x v="21"/>
    <m/>
  </r>
  <r>
    <x v="101"/>
    <x v="11"/>
    <m/>
  </r>
  <r>
    <x v="101"/>
    <x v="26"/>
    <m/>
  </r>
  <r>
    <x v="101"/>
    <x v="27"/>
    <m/>
  </r>
  <r>
    <x v="101"/>
    <x v="38"/>
    <m/>
  </r>
  <r>
    <x v="101"/>
    <x v="30"/>
    <m/>
  </r>
  <r>
    <x v="101"/>
    <x v="7"/>
    <n v="0"/>
  </r>
  <r>
    <x v="101"/>
    <x v="7"/>
    <n v="0"/>
  </r>
  <r>
    <x v="101"/>
    <x v="7"/>
    <m/>
  </r>
  <r>
    <x v="101"/>
    <x v="7"/>
    <m/>
  </r>
  <r>
    <x v="101"/>
    <x v="7"/>
    <m/>
  </r>
  <r>
    <x v="101"/>
    <x v="7"/>
    <m/>
  </r>
  <r>
    <x v="101"/>
    <x v="7"/>
    <m/>
  </r>
  <r>
    <x v="101"/>
    <x v="7"/>
    <m/>
  </r>
  <r>
    <x v="101"/>
    <x v="7"/>
    <m/>
  </r>
  <r>
    <x v="101"/>
    <x v="7"/>
    <m/>
  </r>
  <r>
    <x v="101"/>
    <x v="7"/>
    <m/>
  </r>
  <r>
    <x v="101"/>
    <x v="7"/>
    <m/>
  </r>
  <r>
    <x v="86"/>
    <x v="0"/>
    <s v="Bournemouth"/>
  </r>
  <r>
    <x v="86"/>
    <x v="1"/>
    <m/>
  </r>
  <r>
    <x v="86"/>
    <x v="15"/>
    <s v="m"/>
  </r>
  <r>
    <x v="86"/>
    <x v="3"/>
    <s v="A"/>
  </r>
  <r>
    <x v="86"/>
    <x v="4"/>
    <n v="1"/>
  </r>
  <r>
    <x v="86"/>
    <x v="5"/>
    <s v="A08"/>
  </r>
  <r>
    <x v="86"/>
    <x v="6"/>
    <s v="21-7-0"/>
  </r>
  <r>
    <x v="86"/>
    <x v="7"/>
    <s v="343"/>
  </r>
  <r>
    <x v="86"/>
    <x v="8"/>
    <n v="9.7068999999999992"/>
  </r>
  <r>
    <x v="86"/>
    <x v="39"/>
    <n v="42"/>
  </r>
  <r>
    <x v="86"/>
    <x v="37"/>
    <m/>
  </r>
  <r>
    <x v="86"/>
    <x v="40"/>
    <m/>
  </r>
  <r>
    <x v="86"/>
    <x v="19"/>
    <m/>
  </r>
  <r>
    <x v="86"/>
    <x v="20"/>
    <m/>
  </r>
  <r>
    <x v="86"/>
    <x v="21"/>
    <m/>
  </r>
  <r>
    <x v="86"/>
    <x v="10"/>
    <m/>
  </r>
  <r>
    <x v="86"/>
    <x v="41"/>
    <m/>
  </r>
  <r>
    <x v="86"/>
    <x v="23"/>
    <m/>
  </r>
  <r>
    <x v="86"/>
    <x v="24"/>
    <m/>
  </r>
  <r>
    <x v="86"/>
    <x v="13"/>
    <m/>
  </r>
  <r>
    <x v="86"/>
    <x v="25"/>
    <m/>
  </r>
  <r>
    <x v="86"/>
    <x v="26"/>
    <m/>
  </r>
  <r>
    <x v="86"/>
    <x v="27"/>
    <m/>
  </r>
  <r>
    <x v="86"/>
    <x v="28"/>
    <m/>
  </r>
  <r>
    <x v="86"/>
    <x v="29"/>
    <m/>
  </r>
  <r>
    <x v="86"/>
    <x v="30"/>
    <m/>
  </r>
  <r>
    <x v="86"/>
    <x v="7"/>
    <n v="7"/>
  </r>
  <r>
    <x v="86"/>
    <x v="7"/>
    <n v="49"/>
  </r>
  <r>
    <x v="7"/>
    <x v="0"/>
    <s v="Southampton"/>
  </r>
  <r>
    <x v="7"/>
    <x v="1"/>
    <m/>
  </r>
  <r>
    <x v="7"/>
    <x v="15"/>
    <s v="m"/>
  </r>
  <r>
    <x v="7"/>
    <x v="3"/>
    <s v="A"/>
  </r>
  <r>
    <x v="7"/>
    <x v="4"/>
    <n v="2"/>
  </r>
  <r>
    <x v="7"/>
    <x v="5"/>
    <s v="A02"/>
  </r>
  <r>
    <x v="7"/>
    <x v="6"/>
    <s v="7-0-0"/>
  </r>
  <r>
    <x v="7"/>
    <x v="7"/>
    <s v="112"/>
  </r>
  <r>
    <x v="7"/>
    <x v="8"/>
    <n v="3.1696"/>
  </r>
  <r>
    <x v="7"/>
    <x v="39"/>
    <n v="14"/>
  </r>
  <r>
    <x v="7"/>
    <x v="37"/>
    <m/>
  </r>
  <r>
    <x v="7"/>
    <x v="40"/>
    <m/>
  </r>
  <r>
    <x v="7"/>
    <x v="19"/>
    <m/>
  </r>
  <r>
    <x v="7"/>
    <x v="20"/>
    <m/>
  </r>
  <r>
    <x v="7"/>
    <x v="21"/>
    <m/>
  </r>
  <r>
    <x v="7"/>
    <x v="10"/>
    <m/>
  </r>
  <r>
    <x v="7"/>
    <x v="41"/>
    <m/>
  </r>
  <r>
    <x v="7"/>
    <x v="23"/>
    <m/>
  </r>
  <r>
    <x v="7"/>
    <x v="24"/>
    <m/>
  </r>
  <r>
    <x v="7"/>
    <x v="13"/>
    <m/>
  </r>
  <r>
    <x v="7"/>
    <x v="25"/>
    <m/>
  </r>
  <r>
    <x v="7"/>
    <x v="26"/>
    <m/>
  </r>
  <r>
    <x v="7"/>
    <x v="27"/>
    <m/>
  </r>
  <r>
    <x v="7"/>
    <x v="28"/>
    <m/>
  </r>
  <r>
    <x v="7"/>
    <x v="29"/>
    <m/>
  </r>
  <r>
    <x v="7"/>
    <x v="30"/>
    <m/>
  </r>
  <r>
    <x v="7"/>
    <x v="7"/>
    <n v="0"/>
  </r>
  <r>
    <x v="7"/>
    <x v="7"/>
    <n v="14"/>
  </r>
  <r>
    <x v="18"/>
    <x v="0"/>
    <s v="Southampton"/>
  </r>
  <r>
    <x v="18"/>
    <x v="1"/>
    <s v="Hampshire"/>
  </r>
  <r>
    <x v="18"/>
    <x v="15"/>
    <s v="m"/>
  </r>
  <r>
    <x v="18"/>
    <x v="3"/>
    <s v="A"/>
  </r>
  <r>
    <x v="18"/>
    <x v="4"/>
    <n v="3"/>
  </r>
  <r>
    <x v="18"/>
    <x v="5"/>
    <s v="A13"/>
  </r>
  <r>
    <x v="18"/>
    <x v="6"/>
    <s v="6-6-0"/>
  </r>
  <r>
    <x v="18"/>
    <x v="7"/>
    <s v="102"/>
  </r>
  <r>
    <x v="18"/>
    <x v="8"/>
    <n v="2.8866000000000001"/>
  </r>
  <r>
    <x v="18"/>
    <x v="39"/>
    <m/>
  </r>
  <r>
    <x v="18"/>
    <x v="37"/>
    <m/>
  </r>
  <r>
    <x v="18"/>
    <x v="40"/>
    <m/>
  </r>
  <r>
    <x v="18"/>
    <x v="19"/>
    <m/>
  </r>
  <r>
    <x v="18"/>
    <x v="20"/>
    <m/>
  </r>
  <r>
    <x v="18"/>
    <x v="21"/>
    <m/>
  </r>
  <r>
    <x v="18"/>
    <x v="10"/>
    <m/>
  </r>
  <r>
    <x v="18"/>
    <x v="41"/>
    <m/>
  </r>
  <r>
    <x v="18"/>
    <x v="23"/>
    <n v="5"/>
  </r>
  <r>
    <x v="18"/>
    <x v="24"/>
    <n v="1"/>
  </r>
  <r>
    <x v="18"/>
    <x v="13"/>
    <m/>
  </r>
  <r>
    <x v="18"/>
    <x v="25"/>
    <m/>
  </r>
  <r>
    <x v="18"/>
    <x v="26"/>
    <m/>
  </r>
  <r>
    <x v="18"/>
    <x v="27"/>
    <n v="2"/>
  </r>
  <r>
    <x v="18"/>
    <x v="28"/>
    <m/>
  </r>
  <r>
    <x v="18"/>
    <x v="29"/>
    <m/>
  </r>
  <r>
    <x v="18"/>
    <x v="30"/>
    <m/>
  </r>
  <r>
    <x v="18"/>
    <x v="7"/>
    <n v="1"/>
  </r>
  <r>
    <x v="18"/>
    <x v="7"/>
    <n v="9"/>
  </r>
  <r>
    <x v="32"/>
    <x v="0"/>
    <s v="Bristol"/>
  </r>
  <r>
    <x v="32"/>
    <x v="1"/>
    <m/>
  </r>
  <r>
    <x v="32"/>
    <x v="15"/>
    <s v="m"/>
  </r>
  <r>
    <x v="32"/>
    <x v="3"/>
    <s v="A"/>
  </r>
  <r>
    <x v="32"/>
    <x v="4"/>
    <n v="4"/>
  </r>
  <r>
    <x v="32"/>
    <x v="5"/>
    <s v="A15"/>
  </r>
  <r>
    <x v="32"/>
    <x v="6"/>
    <s v="5-5-0"/>
  </r>
  <r>
    <x v="32"/>
    <x v="7"/>
    <s v="85"/>
  </r>
  <r>
    <x v="32"/>
    <x v="8"/>
    <n v="2.4055"/>
  </r>
  <r>
    <x v="32"/>
    <x v="39"/>
    <m/>
  </r>
  <r>
    <x v="32"/>
    <x v="37"/>
    <m/>
  </r>
  <r>
    <x v="32"/>
    <x v="40"/>
    <m/>
  </r>
  <r>
    <x v="32"/>
    <x v="19"/>
    <m/>
  </r>
  <r>
    <x v="32"/>
    <x v="20"/>
    <m/>
  </r>
  <r>
    <x v="32"/>
    <x v="21"/>
    <m/>
  </r>
  <r>
    <x v="32"/>
    <x v="10"/>
    <n v="2"/>
  </r>
  <r>
    <x v="32"/>
    <x v="41"/>
    <m/>
  </r>
  <r>
    <x v="32"/>
    <x v="23"/>
    <m/>
  </r>
  <r>
    <x v="32"/>
    <x v="24"/>
    <m/>
  </r>
  <r>
    <x v="32"/>
    <x v="13"/>
    <m/>
  </r>
  <r>
    <x v="32"/>
    <x v="25"/>
    <n v="1"/>
  </r>
  <r>
    <x v="32"/>
    <x v="26"/>
    <m/>
  </r>
  <r>
    <x v="32"/>
    <x v="27"/>
    <n v="1"/>
  </r>
  <r>
    <x v="32"/>
    <x v="28"/>
    <n v="1"/>
  </r>
  <r>
    <x v="32"/>
    <x v="29"/>
    <m/>
  </r>
  <r>
    <x v="32"/>
    <x v="30"/>
    <m/>
  </r>
  <r>
    <x v="32"/>
    <x v="7"/>
    <n v="3"/>
  </r>
  <r>
    <x v="32"/>
    <x v="7"/>
    <n v="8"/>
  </r>
  <r>
    <x v="133"/>
    <x v="0"/>
    <m/>
  </r>
  <r>
    <x v="133"/>
    <x v="1"/>
    <m/>
  </r>
  <r>
    <x v="133"/>
    <x v="15"/>
    <s v="nm"/>
  </r>
  <r>
    <x v="133"/>
    <x v="3"/>
    <s v="A"/>
  </r>
  <r>
    <x v="133"/>
    <x v="4"/>
    <n v="5"/>
  </r>
  <r>
    <x v="133"/>
    <x v="5"/>
    <s v="A04"/>
  </r>
  <r>
    <x v="133"/>
    <x v="6"/>
    <s v="4-13-0"/>
  </r>
  <r>
    <x v="133"/>
    <x v="7"/>
    <s v="77"/>
  </r>
  <r>
    <x v="133"/>
    <x v="8"/>
    <n v="2.1791"/>
  </r>
  <r>
    <x v="133"/>
    <x v="39"/>
    <n v="4"/>
  </r>
  <r>
    <x v="133"/>
    <x v="37"/>
    <m/>
  </r>
  <r>
    <x v="133"/>
    <x v="40"/>
    <m/>
  </r>
  <r>
    <x v="133"/>
    <x v="19"/>
    <m/>
  </r>
  <r>
    <x v="133"/>
    <x v="20"/>
    <m/>
  </r>
  <r>
    <x v="133"/>
    <x v="21"/>
    <m/>
  </r>
  <r>
    <x v="133"/>
    <x v="10"/>
    <m/>
  </r>
  <r>
    <x v="133"/>
    <x v="41"/>
    <m/>
  </r>
  <r>
    <x v="133"/>
    <x v="23"/>
    <n v="1"/>
  </r>
  <r>
    <x v="133"/>
    <x v="24"/>
    <m/>
  </r>
  <r>
    <x v="133"/>
    <x v="13"/>
    <m/>
  </r>
  <r>
    <x v="133"/>
    <x v="25"/>
    <n v="1"/>
  </r>
  <r>
    <x v="133"/>
    <x v="26"/>
    <m/>
  </r>
  <r>
    <x v="133"/>
    <x v="27"/>
    <m/>
  </r>
  <r>
    <x v="133"/>
    <x v="28"/>
    <m/>
  </r>
  <r>
    <x v="133"/>
    <x v="29"/>
    <m/>
  </r>
  <r>
    <x v="133"/>
    <x v="30"/>
    <m/>
  </r>
  <r>
    <x v="133"/>
    <x v="7"/>
    <n v="0"/>
  </r>
  <r>
    <x v="133"/>
    <x v="7"/>
    <n v="6"/>
  </r>
  <r>
    <x v="39"/>
    <x v="0"/>
    <s v="Worthing"/>
  </r>
  <r>
    <x v="39"/>
    <x v="1"/>
    <m/>
  </r>
  <r>
    <x v="39"/>
    <x v="15"/>
    <s v="m"/>
  </r>
  <r>
    <x v="39"/>
    <x v="3"/>
    <s v="A"/>
  </r>
  <r>
    <x v="39"/>
    <x v="4"/>
    <n v="6"/>
  </r>
  <r>
    <x v="39"/>
    <x v="5"/>
    <s v="A03"/>
  </r>
  <r>
    <x v="39"/>
    <x v="6"/>
    <s v="4-8-0"/>
  </r>
  <r>
    <x v="39"/>
    <x v="7"/>
    <s v="72"/>
  </r>
  <r>
    <x v="39"/>
    <x v="8"/>
    <n v="2.0375999999999999"/>
  </r>
  <r>
    <x v="39"/>
    <x v="39"/>
    <n v="9"/>
  </r>
  <r>
    <x v="39"/>
    <x v="37"/>
    <m/>
  </r>
  <r>
    <x v="39"/>
    <x v="40"/>
    <m/>
  </r>
  <r>
    <x v="39"/>
    <x v="19"/>
    <m/>
  </r>
  <r>
    <x v="39"/>
    <x v="20"/>
    <m/>
  </r>
  <r>
    <x v="39"/>
    <x v="21"/>
    <m/>
  </r>
  <r>
    <x v="39"/>
    <x v="10"/>
    <m/>
  </r>
  <r>
    <x v="39"/>
    <x v="41"/>
    <m/>
  </r>
  <r>
    <x v="39"/>
    <x v="23"/>
    <m/>
  </r>
  <r>
    <x v="39"/>
    <x v="24"/>
    <m/>
  </r>
  <r>
    <x v="39"/>
    <x v="13"/>
    <m/>
  </r>
  <r>
    <x v="39"/>
    <x v="25"/>
    <m/>
  </r>
  <r>
    <x v="39"/>
    <x v="26"/>
    <m/>
  </r>
  <r>
    <x v="39"/>
    <x v="27"/>
    <m/>
  </r>
  <r>
    <x v="39"/>
    <x v="28"/>
    <m/>
  </r>
  <r>
    <x v="39"/>
    <x v="29"/>
    <m/>
  </r>
  <r>
    <x v="39"/>
    <x v="30"/>
    <m/>
  </r>
  <r>
    <x v="39"/>
    <x v="7"/>
    <n v="0"/>
  </r>
  <r>
    <x v="39"/>
    <x v="7"/>
    <n v="9"/>
  </r>
  <r>
    <x v="40"/>
    <x v="0"/>
    <m/>
  </r>
  <r>
    <x v="40"/>
    <x v="1"/>
    <m/>
  </r>
  <r>
    <x v="40"/>
    <x v="15"/>
    <s v="m"/>
  </r>
  <r>
    <x v="40"/>
    <x v="3"/>
    <s v="A"/>
  </r>
  <r>
    <x v="40"/>
    <x v="4"/>
    <n v="7"/>
  </r>
  <r>
    <x v="40"/>
    <x v="5"/>
    <s v="A10"/>
  </r>
  <r>
    <x v="40"/>
    <x v="6"/>
    <s v="4-0-0"/>
  </r>
  <r>
    <x v="40"/>
    <x v="7"/>
    <s v="64"/>
  </r>
  <r>
    <x v="40"/>
    <x v="8"/>
    <n v="1.8111999999999999"/>
  </r>
  <r>
    <x v="40"/>
    <x v="39"/>
    <n v="8"/>
  </r>
  <r>
    <x v="40"/>
    <x v="37"/>
    <m/>
  </r>
  <r>
    <x v="40"/>
    <x v="40"/>
    <m/>
  </r>
  <r>
    <x v="40"/>
    <x v="19"/>
    <m/>
  </r>
  <r>
    <x v="40"/>
    <x v="20"/>
    <m/>
  </r>
  <r>
    <x v="40"/>
    <x v="21"/>
    <m/>
  </r>
  <r>
    <x v="40"/>
    <x v="10"/>
    <m/>
  </r>
  <r>
    <x v="40"/>
    <x v="41"/>
    <m/>
  </r>
  <r>
    <x v="40"/>
    <x v="23"/>
    <m/>
  </r>
  <r>
    <x v="40"/>
    <x v="24"/>
    <m/>
  </r>
  <r>
    <x v="40"/>
    <x v="13"/>
    <m/>
  </r>
  <r>
    <x v="40"/>
    <x v="25"/>
    <m/>
  </r>
  <r>
    <x v="40"/>
    <x v="26"/>
    <m/>
  </r>
  <r>
    <x v="40"/>
    <x v="27"/>
    <m/>
  </r>
  <r>
    <x v="40"/>
    <x v="28"/>
    <m/>
  </r>
  <r>
    <x v="40"/>
    <x v="29"/>
    <m/>
  </r>
  <r>
    <x v="40"/>
    <x v="30"/>
    <m/>
  </r>
  <r>
    <x v="40"/>
    <x v="7"/>
    <n v="0"/>
  </r>
  <r>
    <x v="40"/>
    <x v="7"/>
    <n v="8"/>
  </r>
  <r>
    <x v="46"/>
    <x v="0"/>
    <s v="Portsmouth"/>
  </r>
  <r>
    <x v="46"/>
    <x v="1"/>
    <s v="Hampshire"/>
  </r>
  <r>
    <x v="46"/>
    <x v="15"/>
    <s v="m"/>
  </r>
  <r>
    <x v="46"/>
    <x v="3"/>
    <s v="A"/>
  </r>
  <r>
    <x v="46"/>
    <x v="4"/>
    <n v="8"/>
  </r>
  <r>
    <x v="46"/>
    <x v="5"/>
    <s v="A09"/>
  </r>
  <r>
    <x v="46"/>
    <x v="6"/>
    <s v="3-13-0"/>
  </r>
  <r>
    <x v="46"/>
    <x v="7"/>
    <s v="62"/>
  </r>
  <r>
    <x v="46"/>
    <x v="8"/>
    <n v="1.7545999999999999"/>
  </r>
  <r>
    <x v="46"/>
    <x v="39"/>
    <n v="5"/>
  </r>
  <r>
    <x v="46"/>
    <x v="37"/>
    <m/>
  </r>
  <r>
    <x v="46"/>
    <x v="40"/>
    <m/>
  </r>
  <r>
    <x v="46"/>
    <x v="19"/>
    <m/>
  </r>
  <r>
    <x v="46"/>
    <x v="20"/>
    <m/>
  </r>
  <r>
    <x v="46"/>
    <x v="21"/>
    <m/>
  </r>
  <r>
    <x v="46"/>
    <x v="10"/>
    <m/>
  </r>
  <r>
    <x v="46"/>
    <x v="41"/>
    <m/>
  </r>
  <r>
    <x v="46"/>
    <x v="23"/>
    <m/>
  </r>
  <r>
    <x v="46"/>
    <x v="24"/>
    <m/>
  </r>
  <r>
    <x v="46"/>
    <x v="13"/>
    <m/>
  </r>
  <r>
    <x v="46"/>
    <x v="25"/>
    <m/>
  </r>
  <r>
    <x v="46"/>
    <x v="26"/>
    <m/>
  </r>
  <r>
    <x v="46"/>
    <x v="27"/>
    <n v="3"/>
  </r>
  <r>
    <x v="46"/>
    <x v="28"/>
    <m/>
  </r>
  <r>
    <x v="46"/>
    <x v="29"/>
    <m/>
  </r>
  <r>
    <x v="46"/>
    <x v="30"/>
    <m/>
  </r>
  <r>
    <x v="46"/>
    <x v="7"/>
    <n v="1"/>
  </r>
  <r>
    <x v="46"/>
    <x v="7"/>
    <n v="9"/>
  </r>
  <r>
    <x v="51"/>
    <x v="0"/>
    <s v="Southampton"/>
  </r>
  <r>
    <x v="51"/>
    <x v="1"/>
    <m/>
  </r>
  <r>
    <x v="51"/>
    <x v="15"/>
    <s v="m"/>
  </r>
  <r>
    <x v="51"/>
    <x v="3"/>
    <s v="A"/>
  </r>
  <r>
    <x v="51"/>
    <x v="4"/>
    <n v="9"/>
  </r>
  <r>
    <x v="51"/>
    <x v="5"/>
    <s v="A11"/>
  </r>
  <r>
    <x v="51"/>
    <x v="6"/>
    <s v="3-1-0"/>
  </r>
  <r>
    <x v="51"/>
    <x v="7"/>
    <s v="48"/>
  </r>
  <r>
    <x v="51"/>
    <x v="8"/>
    <n v="1.3584000000000001"/>
  </r>
  <r>
    <x v="51"/>
    <x v="39"/>
    <n v="6"/>
  </r>
  <r>
    <x v="51"/>
    <x v="37"/>
    <m/>
  </r>
  <r>
    <x v="51"/>
    <x v="40"/>
    <m/>
  </r>
  <r>
    <x v="51"/>
    <x v="19"/>
    <m/>
  </r>
  <r>
    <x v="51"/>
    <x v="20"/>
    <m/>
  </r>
  <r>
    <x v="51"/>
    <x v="21"/>
    <m/>
  </r>
  <r>
    <x v="51"/>
    <x v="10"/>
    <m/>
  </r>
  <r>
    <x v="51"/>
    <x v="41"/>
    <m/>
  </r>
  <r>
    <x v="51"/>
    <x v="23"/>
    <m/>
  </r>
  <r>
    <x v="51"/>
    <x v="24"/>
    <m/>
  </r>
  <r>
    <x v="51"/>
    <x v="13"/>
    <m/>
  </r>
  <r>
    <x v="51"/>
    <x v="25"/>
    <m/>
  </r>
  <r>
    <x v="51"/>
    <x v="26"/>
    <m/>
  </r>
  <r>
    <x v="51"/>
    <x v="27"/>
    <m/>
  </r>
  <r>
    <x v="51"/>
    <x v="28"/>
    <m/>
  </r>
  <r>
    <x v="51"/>
    <x v="29"/>
    <m/>
  </r>
  <r>
    <x v="51"/>
    <x v="30"/>
    <m/>
  </r>
  <r>
    <x v="51"/>
    <x v="7"/>
    <n v="1"/>
  </r>
  <r>
    <x v="51"/>
    <x v="7"/>
    <n v="7"/>
  </r>
  <r>
    <x v="68"/>
    <x v="0"/>
    <s v="Portsmouth"/>
  </r>
  <r>
    <x v="68"/>
    <x v="1"/>
    <m/>
  </r>
  <r>
    <x v="68"/>
    <x v="15"/>
    <s v="m"/>
  </r>
  <r>
    <x v="68"/>
    <x v="3"/>
    <s v="A"/>
  </r>
  <r>
    <x v="68"/>
    <x v="4"/>
    <n v="10"/>
  </r>
  <r>
    <x v="68"/>
    <x v="5"/>
    <s v="A19"/>
  </r>
  <r>
    <x v="68"/>
    <x v="6"/>
    <s v="2-15-0"/>
  </r>
  <r>
    <x v="68"/>
    <x v="7"/>
    <s v="47"/>
  </r>
  <r>
    <x v="68"/>
    <x v="8"/>
    <n v="1.3300999999999998"/>
  </r>
  <r>
    <x v="68"/>
    <x v="39"/>
    <m/>
  </r>
  <r>
    <x v="68"/>
    <x v="37"/>
    <m/>
  </r>
  <r>
    <x v="68"/>
    <x v="40"/>
    <m/>
  </r>
  <r>
    <x v="68"/>
    <x v="19"/>
    <m/>
  </r>
  <r>
    <x v="68"/>
    <x v="20"/>
    <m/>
  </r>
  <r>
    <x v="68"/>
    <x v="21"/>
    <m/>
  </r>
  <r>
    <x v="68"/>
    <x v="10"/>
    <m/>
  </r>
  <r>
    <x v="68"/>
    <x v="41"/>
    <m/>
  </r>
  <r>
    <x v="68"/>
    <x v="23"/>
    <n v="2"/>
  </r>
  <r>
    <x v="68"/>
    <x v="24"/>
    <m/>
  </r>
  <r>
    <x v="68"/>
    <x v="13"/>
    <m/>
  </r>
  <r>
    <x v="68"/>
    <x v="25"/>
    <m/>
  </r>
  <r>
    <x v="68"/>
    <x v="26"/>
    <m/>
  </r>
  <r>
    <x v="68"/>
    <x v="27"/>
    <n v="2"/>
  </r>
  <r>
    <x v="68"/>
    <x v="28"/>
    <m/>
  </r>
  <r>
    <x v="68"/>
    <x v="29"/>
    <m/>
  </r>
  <r>
    <x v="68"/>
    <x v="30"/>
    <m/>
  </r>
  <r>
    <x v="68"/>
    <x v="7"/>
    <n v="3"/>
  </r>
  <r>
    <x v="68"/>
    <x v="7"/>
    <n v="7"/>
  </r>
  <r>
    <x v="99"/>
    <x v="0"/>
    <m/>
  </r>
  <r>
    <x v="99"/>
    <x v="1"/>
    <m/>
  </r>
  <r>
    <x v="99"/>
    <x v="15"/>
    <s v="m"/>
  </r>
  <r>
    <x v="99"/>
    <x v="3"/>
    <s v="A"/>
  </r>
  <r>
    <x v="99"/>
    <x v="4"/>
    <n v="11"/>
  </r>
  <r>
    <x v="99"/>
    <x v="5"/>
    <s v="A01"/>
  </r>
  <r>
    <x v="99"/>
    <x v="6"/>
    <s v="1-8-0"/>
  </r>
  <r>
    <x v="99"/>
    <x v="7"/>
    <s v="24"/>
  </r>
  <r>
    <x v="99"/>
    <x v="8"/>
    <n v="0.67920000000000003"/>
  </r>
  <r>
    <x v="99"/>
    <x v="39"/>
    <n v="3"/>
  </r>
  <r>
    <x v="99"/>
    <x v="37"/>
    <m/>
  </r>
  <r>
    <x v="99"/>
    <x v="40"/>
    <m/>
  </r>
  <r>
    <x v="99"/>
    <x v="19"/>
    <m/>
  </r>
  <r>
    <x v="99"/>
    <x v="20"/>
    <m/>
  </r>
  <r>
    <x v="99"/>
    <x v="21"/>
    <m/>
  </r>
  <r>
    <x v="99"/>
    <x v="10"/>
    <m/>
  </r>
  <r>
    <x v="99"/>
    <x v="41"/>
    <m/>
  </r>
  <r>
    <x v="99"/>
    <x v="23"/>
    <m/>
  </r>
  <r>
    <x v="99"/>
    <x v="24"/>
    <m/>
  </r>
  <r>
    <x v="99"/>
    <x v="13"/>
    <m/>
  </r>
  <r>
    <x v="99"/>
    <x v="25"/>
    <m/>
  </r>
  <r>
    <x v="99"/>
    <x v="26"/>
    <m/>
  </r>
  <r>
    <x v="99"/>
    <x v="27"/>
    <m/>
  </r>
  <r>
    <x v="99"/>
    <x v="28"/>
    <m/>
  </r>
  <r>
    <x v="99"/>
    <x v="29"/>
    <m/>
  </r>
  <r>
    <x v="99"/>
    <x v="30"/>
    <m/>
  </r>
  <r>
    <x v="99"/>
    <x v="7"/>
    <n v="0"/>
  </r>
  <r>
    <x v="99"/>
    <x v="7"/>
    <n v="3"/>
  </r>
  <r>
    <x v="3"/>
    <x v="0"/>
    <s v="Southampton"/>
  </r>
  <r>
    <x v="3"/>
    <x v="1"/>
    <m/>
  </r>
  <r>
    <x v="3"/>
    <x v="15"/>
    <s v="m"/>
  </r>
  <r>
    <x v="3"/>
    <x v="3"/>
    <s v="A"/>
  </r>
  <r>
    <x v="3"/>
    <x v="4"/>
    <n v="12"/>
  </r>
  <r>
    <x v="3"/>
    <x v="5"/>
    <s v="A17"/>
  </r>
  <r>
    <x v="3"/>
    <x v="6"/>
    <s v="1-1-0"/>
  </r>
  <r>
    <x v="3"/>
    <x v="7"/>
    <s v="17"/>
  </r>
  <r>
    <x v="3"/>
    <x v="8"/>
    <n v="0.48109999999999997"/>
  </r>
  <r>
    <x v="3"/>
    <x v="39"/>
    <m/>
  </r>
  <r>
    <x v="3"/>
    <x v="37"/>
    <m/>
  </r>
  <r>
    <x v="3"/>
    <x v="40"/>
    <m/>
  </r>
  <r>
    <x v="3"/>
    <x v="19"/>
    <m/>
  </r>
  <r>
    <x v="3"/>
    <x v="20"/>
    <m/>
  </r>
  <r>
    <x v="3"/>
    <x v="21"/>
    <m/>
  </r>
  <r>
    <x v="3"/>
    <x v="10"/>
    <m/>
  </r>
  <r>
    <x v="3"/>
    <x v="41"/>
    <m/>
  </r>
  <r>
    <x v="3"/>
    <x v="23"/>
    <n v="1"/>
  </r>
  <r>
    <x v="3"/>
    <x v="24"/>
    <m/>
  </r>
  <r>
    <x v="3"/>
    <x v="13"/>
    <m/>
  </r>
  <r>
    <x v="3"/>
    <x v="25"/>
    <m/>
  </r>
  <r>
    <x v="3"/>
    <x v="26"/>
    <m/>
  </r>
  <r>
    <x v="3"/>
    <x v="27"/>
    <m/>
  </r>
  <r>
    <x v="3"/>
    <x v="28"/>
    <m/>
  </r>
  <r>
    <x v="3"/>
    <x v="29"/>
    <m/>
  </r>
  <r>
    <x v="3"/>
    <x v="30"/>
    <m/>
  </r>
  <r>
    <x v="3"/>
    <x v="7"/>
    <n v="2"/>
  </r>
  <r>
    <x v="3"/>
    <x v="7"/>
    <n v="3"/>
  </r>
  <r>
    <x v="94"/>
    <x v="0"/>
    <m/>
  </r>
  <r>
    <x v="94"/>
    <x v="1"/>
    <m/>
  </r>
  <r>
    <x v="94"/>
    <x v="15"/>
    <s v="NM"/>
  </r>
  <r>
    <x v="94"/>
    <x v="3"/>
    <s v="A"/>
  </r>
  <r>
    <x v="94"/>
    <x v="4"/>
    <n v="13"/>
  </r>
  <r>
    <x v="94"/>
    <x v="5"/>
    <s v="A12"/>
  </r>
  <r>
    <x v="94"/>
    <x v="6"/>
    <s v="1-0-0"/>
  </r>
  <r>
    <x v="94"/>
    <x v="7"/>
    <s v="16"/>
  </r>
  <r>
    <x v="94"/>
    <x v="8"/>
    <n v="0.45279999999999998"/>
  </r>
  <r>
    <x v="94"/>
    <x v="39"/>
    <m/>
  </r>
  <r>
    <x v="94"/>
    <x v="37"/>
    <m/>
  </r>
  <r>
    <x v="94"/>
    <x v="40"/>
    <m/>
  </r>
  <r>
    <x v="94"/>
    <x v="19"/>
    <m/>
  </r>
  <r>
    <x v="94"/>
    <x v="20"/>
    <m/>
  </r>
  <r>
    <x v="94"/>
    <x v="21"/>
    <m/>
  </r>
  <r>
    <x v="94"/>
    <x v="10"/>
    <m/>
  </r>
  <r>
    <x v="94"/>
    <x v="41"/>
    <m/>
  </r>
  <r>
    <x v="94"/>
    <x v="23"/>
    <m/>
  </r>
  <r>
    <x v="94"/>
    <x v="24"/>
    <m/>
  </r>
  <r>
    <x v="94"/>
    <x v="13"/>
    <m/>
  </r>
  <r>
    <x v="94"/>
    <x v="25"/>
    <m/>
  </r>
  <r>
    <x v="94"/>
    <x v="26"/>
    <m/>
  </r>
  <r>
    <x v="94"/>
    <x v="27"/>
    <n v="1"/>
  </r>
  <r>
    <x v="94"/>
    <x v="28"/>
    <m/>
  </r>
  <r>
    <x v="94"/>
    <x v="29"/>
    <m/>
  </r>
  <r>
    <x v="94"/>
    <x v="30"/>
    <n v="1"/>
  </r>
  <r>
    <x v="94"/>
    <x v="7"/>
    <n v="1"/>
  </r>
  <r>
    <x v="94"/>
    <x v="7"/>
    <n v="3"/>
  </r>
  <r>
    <x v="81"/>
    <x v="0"/>
    <s v="Aldershot"/>
  </r>
  <r>
    <x v="81"/>
    <x v="1"/>
    <m/>
  </r>
  <r>
    <x v="81"/>
    <x v="15"/>
    <s v="m"/>
  </r>
  <r>
    <x v="81"/>
    <x v="3"/>
    <s v="A"/>
  </r>
  <r>
    <x v="81"/>
    <x v="4"/>
    <n v="14"/>
  </r>
  <r>
    <x v="81"/>
    <x v="5"/>
    <s v="A06"/>
  </r>
  <r>
    <x v="81"/>
    <x v="6"/>
    <s v="0-1-0"/>
  </r>
  <r>
    <x v="81"/>
    <x v="7"/>
    <s v="1"/>
  </r>
  <r>
    <x v="81"/>
    <x v="8"/>
    <n v="2.8299999999999999E-2"/>
  </r>
  <r>
    <x v="81"/>
    <x v="39"/>
    <m/>
  </r>
  <r>
    <x v="81"/>
    <x v="37"/>
    <m/>
  </r>
  <r>
    <x v="81"/>
    <x v="40"/>
    <m/>
  </r>
  <r>
    <x v="81"/>
    <x v="19"/>
    <m/>
  </r>
  <r>
    <x v="81"/>
    <x v="20"/>
    <m/>
  </r>
  <r>
    <x v="81"/>
    <x v="21"/>
    <m/>
  </r>
  <r>
    <x v="81"/>
    <x v="10"/>
    <m/>
  </r>
  <r>
    <x v="81"/>
    <x v="41"/>
    <m/>
  </r>
  <r>
    <x v="81"/>
    <x v="23"/>
    <m/>
  </r>
  <r>
    <x v="81"/>
    <x v="24"/>
    <m/>
  </r>
  <r>
    <x v="81"/>
    <x v="13"/>
    <m/>
  </r>
  <r>
    <x v="81"/>
    <x v="25"/>
    <m/>
  </r>
  <r>
    <x v="81"/>
    <x v="26"/>
    <m/>
  </r>
  <r>
    <x v="81"/>
    <x v="27"/>
    <n v="1"/>
  </r>
  <r>
    <x v="81"/>
    <x v="28"/>
    <m/>
  </r>
  <r>
    <x v="81"/>
    <x v="29"/>
    <m/>
  </r>
  <r>
    <x v="81"/>
    <x v="30"/>
    <m/>
  </r>
  <r>
    <x v="81"/>
    <x v="7"/>
    <n v="0"/>
  </r>
  <r>
    <x v="81"/>
    <x v="7"/>
    <n v="1"/>
  </r>
  <r>
    <x v="41"/>
    <x v="0"/>
    <s v="Fareham"/>
  </r>
  <r>
    <x v="41"/>
    <x v="1"/>
    <m/>
  </r>
  <r>
    <x v="41"/>
    <x v="15"/>
    <s v="m"/>
  </r>
  <r>
    <x v="41"/>
    <x v="3"/>
    <s v="A"/>
  </r>
  <r>
    <x v="41"/>
    <x v="4"/>
    <n v="14"/>
  </r>
  <r>
    <x v="41"/>
    <x v="5"/>
    <s v="A16"/>
  </r>
  <r>
    <x v="41"/>
    <x v="6"/>
    <s v="0-1-0"/>
  </r>
  <r>
    <x v="41"/>
    <x v="7"/>
    <s v="1"/>
  </r>
  <r>
    <x v="41"/>
    <x v="8"/>
    <n v="2.8299999999999999E-2"/>
  </r>
  <r>
    <x v="41"/>
    <x v="39"/>
    <m/>
  </r>
  <r>
    <x v="41"/>
    <x v="37"/>
    <m/>
  </r>
  <r>
    <x v="41"/>
    <x v="40"/>
    <m/>
  </r>
  <r>
    <x v="41"/>
    <x v="19"/>
    <m/>
  </r>
  <r>
    <x v="41"/>
    <x v="20"/>
    <m/>
  </r>
  <r>
    <x v="41"/>
    <x v="21"/>
    <m/>
  </r>
  <r>
    <x v="41"/>
    <x v="10"/>
    <m/>
  </r>
  <r>
    <x v="41"/>
    <x v="41"/>
    <m/>
  </r>
  <r>
    <x v="41"/>
    <x v="23"/>
    <m/>
  </r>
  <r>
    <x v="41"/>
    <x v="24"/>
    <m/>
  </r>
  <r>
    <x v="41"/>
    <x v="13"/>
    <m/>
  </r>
  <r>
    <x v="41"/>
    <x v="25"/>
    <m/>
  </r>
  <r>
    <x v="41"/>
    <x v="26"/>
    <m/>
  </r>
  <r>
    <x v="41"/>
    <x v="27"/>
    <m/>
  </r>
  <r>
    <x v="41"/>
    <x v="28"/>
    <m/>
  </r>
  <r>
    <x v="41"/>
    <x v="29"/>
    <m/>
  </r>
  <r>
    <x v="41"/>
    <x v="30"/>
    <m/>
  </r>
  <r>
    <x v="41"/>
    <x v="7"/>
    <n v="1"/>
  </r>
  <r>
    <x v="41"/>
    <x v="7"/>
    <n v="1"/>
  </r>
  <r>
    <x v="54"/>
    <x v="0"/>
    <s v="Southampton"/>
  </r>
  <r>
    <x v="54"/>
    <x v="1"/>
    <m/>
  </r>
  <r>
    <x v="54"/>
    <x v="15"/>
    <s v="m"/>
  </r>
  <r>
    <x v="54"/>
    <x v="3"/>
    <s v="A"/>
  </r>
  <r>
    <x v="54"/>
    <x v="4"/>
    <n v="18"/>
  </r>
  <r>
    <x v="54"/>
    <x v="5"/>
    <s v="A05"/>
  </r>
  <r>
    <x v="54"/>
    <x v="6"/>
    <s v="0"/>
  </r>
  <r>
    <x v="54"/>
    <x v="7"/>
    <s v="0"/>
  </r>
  <r>
    <x v="54"/>
    <x v="8"/>
    <n v="0"/>
  </r>
  <r>
    <x v="54"/>
    <x v="39"/>
    <m/>
  </r>
  <r>
    <x v="54"/>
    <x v="37"/>
    <m/>
  </r>
  <r>
    <x v="54"/>
    <x v="40"/>
    <m/>
  </r>
  <r>
    <x v="54"/>
    <x v="19"/>
    <m/>
  </r>
  <r>
    <x v="54"/>
    <x v="20"/>
    <m/>
  </r>
  <r>
    <x v="54"/>
    <x v="21"/>
    <m/>
  </r>
  <r>
    <x v="54"/>
    <x v="10"/>
    <m/>
  </r>
  <r>
    <x v="54"/>
    <x v="41"/>
    <m/>
  </r>
  <r>
    <x v="54"/>
    <x v="23"/>
    <m/>
  </r>
  <r>
    <x v="54"/>
    <x v="24"/>
    <m/>
  </r>
  <r>
    <x v="54"/>
    <x v="13"/>
    <m/>
  </r>
  <r>
    <x v="54"/>
    <x v="25"/>
    <m/>
  </r>
  <r>
    <x v="54"/>
    <x v="26"/>
    <m/>
  </r>
  <r>
    <x v="54"/>
    <x v="27"/>
    <m/>
  </r>
  <r>
    <x v="54"/>
    <x v="28"/>
    <m/>
  </r>
  <r>
    <x v="54"/>
    <x v="29"/>
    <m/>
  </r>
  <r>
    <x v="54"/>
    <x v="30"/>
    <m/>
  </r>
  <r>
    <x v="54"/>
    <x v="7"/>
    <n v="0"/>
  </r>
  <r>
    <x v="54"/>
    <x v="7"/>
    <n v="0"/>
  </r>
  <r>
    <x v="158"/>
    <x v="0"/>
    <m/>
  </r>
  <r>
    <x v="158"/>
    <x v="1"/>
    <m/>
  </r>
  <r>
    <x v="158"/>
    <x v="15"/>
    <s v="nm"/>
  </r>
  <r>
    <x v="158"/>
    <x v="3"/>
    <s v="A"/>
  </r>
  <r>
    <x v="158"/>
    <x v="4"/>
    <n v="18"/>
  </r>
  <r>
    <x v="158"/>
    <x v="5"/>
    <s v="A18"/>
  </r>
  <r>
    <x v="158"/>
    <x v="6"/>
    <s v="0"/>
  </r>
  <r>
    <x v="158"/>
    <x v="7"/>
    <s v="0"/>
  </r>
  <r>
    <x v="158"/>
    <x v="8"/>
    <n v="0"/>
  </r>
  <r>
    <x v="158"/>
    <x v="39"/>
    <m/>
  </r>
  <r>
    <x v="158"/>
    <x v="37"/>
    <m/>
  </r>
  <r>
    <x v="158"/>
    <x v="40"/>
    <m/>
  </r>
  <r>
    <x v="158"/>
    <x v="19"/>
    <m/>
  </r>
  <r>
    <x v="158"/>
    <x v="20"/>
    <m/>
  </r>
  <r>
    <x v="158"/>
    <x v="21"/>
    <m/>
  </r>
  <r>
    <x v="158"/>
    <x v="10"/>
    <m/>
  </r>
  <r>
    <x v="158"/>
    <x v="41"/>
    <m/>
  </r>
  <r>
    <x v="158"/>
    <x v="23"/>
    <m/>
  </r>
  <r>
    <x v="158"/>
    <x v="24"/>
    <m/>
  </r>
  <r>
    <x v="158"/>
    <x v="13"/>
    <m/>
  </r>
  <r>
    <x v="158"/>
    <x v="25"/>
    <m/>
  </r>
  <r>
    <x v="158"/>
    <x v="26"/>
    <m/>
  </r>
  <r>
    <x v="158"/>
    <x v="27"/>
    <m/>
  </r>
  <r>
    <x v="158"/>
    <x v="28"/>
    <m/>
  </r>
  <r>
    <x v="158"/>
    <x v="29"/>
    <m/>
  </r>
  <r>
    <x v="158"/>
    <x v="30"/>
    <m/>
  </r>
  <r>
    <x v="158"/>
    <x v="7"/>
    <n v="0"/>
  </r>
  <r>
    <x v="158"/>
    <x v="7"/>
    <n v="0"/>
  </r>
  <r>
    <x v="62"/>
    <x v="0"/>
    <s v="Weston Super Mare"/>
  </r>
  <r>
    <x v="62"/>
    <x v="1"/>
    <m/>
  </r>
  <r>
    <x v="62"/>
    <x v="15"/>
    <s v="m"/>
  </r>
  <r>
    <x v="62"/>
    <x v="3"/>
    <s v="A"/>
  </r>
  <r>
    <x v="62"/>
    <x v="4"/>
    <n v="18"/>
  </r>
  <r>
    <x v="62"/>
    <x v="5"/>
    <s v="A20"/>
  </r>
  <r>
    <x v="62"/>
    <x v="6"/>
    <s v="0"/>
  </r>
  <r>
    <x v="62"/>
    <x v="7"/>
    <s v="0"/>
  </r>
  <r>
    <x v="62"/>
    <x v="8"/>
    <n v="0"/>
  </r>
  <r>
    <x v="62"/>
    <x v="39"/>
    <m/>
  </r>
  <r>
    <x v="62"/>
    <x v="37"/>
    <m/>
  </r>
  <r>
    <x v="62"/>
    <x v="40"/>
    <m/>
  </r>
  <r>
    <x v="62"/>
    <x v="19"/>
    <m/>
  </r>
  <r>
    <x v="62"/>
    <x v="20"/>
    <m/>
  </r>
  <r>
    <x v="62"/>
    <x v="21"/>
    <m/>
  </r>
  <r>
    <x v="62"/>
    <x v="10"/>
    <m/>
  </r>
  <r>
    <x v="62"/>
    <x v="41"/>
    <m/>
  </r>
  <r>
    <x v="62"/>
    <x v="23"/>
    <m/>
  </r>
  <r>
    <x v="62"/>
    <x v="24"/>
    <m/>
  </r>
  <r>
    <x v="62"/>
    <x v="13"/>
    <m/>
  </r>
  <r>
    <x v="62"/>
    <x v="25"/>
    <m/>
  </r>
  <r>
    <x v="62"/>
    <x v="26"/>
    <m/>
  </r>
  <r>
    <x v="62"/>
    <x v="27"/>
    <m/>
  </r>
  <r>
    <x v="62"/>
    <x v="28"/>
    <m/>
  </r>
  <r>
    <x v="62"/>
    <x v="29"/>
    <m/>
  </r>
  <r>
    <x v="62"/>
    <x v="30"/>
    <m/>
  </r>
  <r>
    <x v="62"/>
    <x v="7"/>
    <n v="0"/>
  </r>
  <r>
    <x v="62"/>
    <x v="7"/>
    <n v="0"/>
  </r>
  <r>
    <x v="159"/>
    <x v="0"/>
    <s v="Deal"/>
  </r>
  <r>
    <x v="159"/>
    <x v="1"/>
    <m/>
  </r>
  <r>
    <x v="159"/>
    <x v="15"/>
    <s v="nm"/>
  </r>
  <r>
    <x v="159"/>
    <x v="3"/>
    <s v="B"/>
  </r>
  <r>
    <x v="159"/>
    <x v="4"/>
    <n v="1"/>
  </r>
  <r>
    <x v="159"/>
    <x v="5"/>
    <s v="B40"/>
  </r>
  <r>
    <x v="159"/>
    <x v="6"/>
    <s v="16-9-0"/>
  </r>
  <r>
    <x v="159"/>
    <x v="7"/>
    <s v="265"/>
  </r>
  <r>
    <x v="159"/>
    <x v="8"/>
    <n v="7.4994999999999994"/>
  </r>
  <r>
    <x v="159"/>
    <x v="39"/>
    <n v="24"/>
  </r>
  <r>
    <x v="159"/>
    <x v="37"/>
    <m/>
  </r>
  <r>
    <x v="159"/>
    <x v="40"/>
    <m/>
  </r>
  <r>
    <x v="159"/>
    <x v="19"/>
    <m/>
  </r>
  <r>
    <x v="159"/>
    <x v="20"/>
    <m/>
  </r>
  <r>
    <x v="159"/>
    <x v="21"/>
    <m/>
  </r>
  <r>
    <x v="159"/>
    <x v="10"/>
    <n v="1"/>
  </r>
  <r>
    <x v="159"/>
    <x v="41"/>
    <m/>
  </r>
  <r>
    <x v="159"/>
    <x v="23"/>
    <m/>
  </r>
  <r>
    <x v="159"/>
    <x v="24"/>
    <m/>
  </r>
  <r>
    <x v="159"/>
    <x v="13"/>
    <m/>
  </r>
  <r>
    <x v="159"/>
    <x v="25"/>
    <m/>
  </r>
  <r>
    <x v="159"/>
    <x v="26"/>
    <m/>
  </r>
  <r>
    <x v="159"/>
    <x v="27"/>
    <m/>
  </r>
  <r>
    <x v="159"/>
    <x v="28"/>
    <m/>
  </r>
  <r>
    <x v="159"/>
    <x v="29"/>
    <n v="2"/>
  </r>
  <r>
    <x v="159"/>
    <x v="30"/>
    <m/>
  </r>
  <r>
    <x v="159"/>
    <x v="7"/>
    <n v="2"/>
  </r>
  <r>
    <x v="159"/>
    <x v="7"/>
    <n v="29"/>
  </r>
  <r>
    <x v="4"/>
    <x v="0"/>
    <s v="Portsmouth"/>
  </r>
  <r>
    <x v="4"/>
    <x v="1"/>
    <m/>
  </r>
  <r>
    <x v="4"/>
    <x v="15"/>
    <s v="m"/>
  </r>
  <r>
    <x v="4"/>
    <x v="3"/>
    <s v="B"/>
  </r>
  <r>
    <x v="4"/>
    <x v="4"/>
    <n v="2"/>
  </r>
  <r>
    <x v="4"/>
    <x v="5"/>
    <s v="B30"/>
  </r>
  <r>
    <x v="4"/>
    <x v="6"/>
    <s v="9-6-0"/>
  </r>
  <r>
    <x v="4"/>
    <x v="7"/>
    <s v="150"/>
  </r>
  <r>
    <x v="4"/>
    <x v="8"/>
    <n v="4.2450000000000001"/>
  </r>
  <r>
    <x v="4"/>
    <x v="39"/>
    <m/>
  </r>
  <r>
    <x v="4"/>
    <x v="37"/>
    <m/>
  </r>
  <r>
    <x v="4"/>
    <x v="40"/>
    <m/>
  </r>
  <r>
    <x v="4"/>
    <x v="19"/>
    <m/>
  </r>
  <r>
    <x v="4"/>
    <x v="20"/>
    <m/>
  </r>
  <r>
    <x v="4"/>
    <x v="21"/>
    <m/>
  </r>
  <r>
    <x v="4"/>
    <x v="10"/>
    <m/>
  </r>
  <r>
    <x v="4"/>
    <x v="41"/>
    <m/>
  </r>
  <r>
    <x v="4"/>
    <x v="23"/>
    <n v="5"/>
  </r>
  <r>
    <x v="4"/>
    <x v="24"/>
    <m/>
  </r>
  <r>
    <x v="4"/>
    <x v="13"/>
    <m/>
  </r>
  <r>
    <x v="4"/>
    <x v="25"/>
    <n v="2"/>
  </r>
  <r>
    <x v="4"/>
    <x v="26"/>
    <m/>
  </r>
  <r>
    <x v="4"/>
    <x v="27"/>
    <m/>
  </r>
  <r>
    <x v="4"/>
    <x v="28"/>
    <m/>
  </r>
  <r>
    <x v="4"/>
    <x v="29"/>
    <m/>
  </r>
  <r>
    <x v="4"/>
    <x v="30"/>
    <m/>
  </r>
  <r>
    <x v="4"/>
    <x v="7"/>
    <n v="0"/>
  </r>
  <r>
    <x v="4"/>
    <x v="7"/>
    <n v="7"/>
  </r>
  <r>
    <x v="44"/>
    <x v="0"/>
    <s v="Taunton"/>
  </r>
  <r>
    <x v="44"/>
    <x v="1"/>
    <m/>
  </r>
  <r>
    <x v="44"/>
    <x v="15"/>
    <s v="nm"/>
  </r>
  <r>
    <x v="44"/>
    <x v="3"/>
    <s v="B"/>
  </r>
  <r>
    <x v="44"/>
    <x v="4"/>
    <n v="3"/>
  </r>
  <r>
    <x v="44"/>
    <x v="5"/>
    <s v="B26"/>
  </r>
  <r>
    <x v="44"/>
    <x v="6"/>
    <s v="9-2-0"/>
  </r>
  <r>
    <x v="44"/>
    <x v="7"/>
    <s v="146"/>
  </r>
  <r>
    <x v="44"/>
    <x v="8"/>
    <n v="4.1318000000000001"/>
  </r>
  <r>
    <x v="44"/>
    <x v="39"/>
    <n v="1"/>
  </r>
  <r>
    <x v="44"/>
    <x v="37"/>
    <n v="1"/>
  </r>
  <r>
    <x v="44"/>
    <x v="40"/>
    <m/>
  </r>
  <r>
    <x v="44"/>
    <x v="19"/>
    <m/>
  </r>
  <r>
    <x v="44"/>
    <x v="20"/>
    <m/>
  </r>
  <r>
    <x v="44"/>
    <x v="21"/>
    <m/>
  </r>
  <r>
    <x v="44"/>
    <x v="10"/>
    <n v="2"/>
  </r>
  <r>
    <x v="44"/>
    <x v="41"/>
    <m/>
  </r>
  <r>
    <x v="44"/>
    <x v="23"/>
    <n v="1"/>
  </r>
  <r>
    <x v="44"/>
    <x v="24"/>
    <m/>
  </r>
  <r>
    <x v="44"/>
    <x v="13"/>
    <m/>
  </r>
  <r>
    <x v="44"/>
    <x v="25"/>
    <n v="1"/>
  </r>
  <r>
    <x v="44"/>
    <x v="26"/>
    <m/>
  </r>
  <r>
    <x v="44"/>
    <x v="27"/>
    <m/>
  </r>
  <r>
    <x v="44"/>
    <x v="28"/>
    <m/>
  </r>
  <r>
    <x v="44"/>
    <x v="29"/>
    <m/>
  </r>
  <r>
    <x v="44"/>
    <x v="30"/>
    <m/>
  </r>
  <r>
    <x v="44"/>
    <x v="7"/>
    <n v="2"/>
  </r>
  <r>
    <x v="44"/>
    <x v="7"/>
    <n v="8"/>
  </r>
  <r>
    <x v="49"/>
    <x v="0"/>
    <m/>
  </r>
  <r>
    <x v="49"/>
    <x v="1"/>
    <m/>
  </r>
  <r>
    <x v="49"/>
    <x v="15"/>
    <s v="m"/>
  </r>
  <r>
    <x v="49"/>
    <x v="3"/>
    <s v="B"/>
  </r>
  <r>
    <x v="49"/>
    <x v="4"/>
    <n v="4"/>
  </r>
  <r>
    <x v="49"/>
    <x v="5"/>
    <s v="B34"/>
  </r>
  <r>
    <x v="49"/>
    <x v="6"/>
    <s v="9-1-0"/>
  </r>
  <r>
    <x v="49"/>
    <x v="7"/>
    <s v="145"/>
  </r>
  <r>
    <x v="49"/>
    <x v="8"/>
    <n v="4.1034999999999995"/>
  </r>
  <r>
    <x v="49"/>
    <x v="39"/>
    <n v="8"/>
  </r>
  <r>
    <x v="49"/>
    <x v="37"/>
    <m/>
  </r>
  <r>
    <x v="49"/>
    <x v="40"/>
    <m/>
  </r>
  <r>
    <x v="49"/>
    <x v="19"/>
    <m/>
  </r>
  <r>
    <x v="49"/>
    <x v="20"/>
    <m/>
  </r>
  <r>
    <x v="49"/>
    <x v="21"/>
    <m/>
  </r>
  <r>
    <x v="49"/>
    <x v="10"/>
    <n v="1"/>
  </r>
  <r>
    <x v="49"/>
    <x v="41"/>
    <m/>
  </r>
  <r>
    <x v="49"/>
    <x v="23"/>
    <m/>
  </r>
  <r>
    <x v="49"/>
    <x v="24"/>
    <m/>
  </r>
  <r>
    <x v="49"/>
    <x v="13"/>
    <m/>
  </r>
  <r>
    <x v="49"/>
    <x v="25"/>
    <m/>
  </r>
  <r>
    <x v="49"/>
    <x v="26"/>
    <m/>
  </r>
  <r>
    <x v="49"/>
    <x v="27"/>
    <m/>
  </r>
  <r>
    <x v="49"/>
    <x v="28"/>
    <m/>
  </r>
  <r>
    <x v="49"/>
    <x v="29"/>
    <n v="1"/>
  </r>
  <r>
    <x v="49"/>
    <x v="30"/>
    <m/>
  </r>
  <r>
    <x v="49"/>
    <x v="7"/>
    <n v="1"/>
  </r>
  <r>
    <x v="49"/>
    <x v="7"/>
    <n v="11"/>
  </r>
  <r>
    <x v="52"/>
    <x v="0"/>
    <s v="Portsmouth"/>
  </r>
  <r>
    <x v="52"/>
    <x v="1"/>
    <m/>
  </r>
  <r>
    <x v="52"/>
    <x v="15"/>
    <s v="m"/>
  </r>
  <r>
    <x v="52"/>
    <x v="3"/>
    <s v="B"/>
  </r>
  <r>
    <x v="52"/>
    <x v="4"/>
    <n v="5"/>
  </r>
  <r>
    <x v="52"/>
    <x v="5"/>
    <s v="B46"/>
  </r>
  <r>
    <x v="52"/>
    <x v="6"/>
    <s v="8-2-8"/>
  </r>
  <r>
    <x v="52"/>
    <x v="7"/>
    <s v="130.5"/>
  </r>
  <r>
    <x v="52"/>
    <x v="8"/>
    <n v="3.6931499999999997"/>
  </r>
  <r>
    <x v="52"/>
    <x v="39"/>
    <n v="7"/>
  </r>
  <r>
    <x v="52"/>
    <x v="37"/>
    <m/>
  </r>
  <r>
    <x v="52"/>
    <x v="40"/>
    <m/>
  </r>
  <r>
    <x v="52"/>
    <x v="19"/>
    <m/>
  </r>
  <r>
    <x v="52"/>
    <x v="20"/>
    <m/>
  </r>
  <r>
    <x v="52"/>
    <x v="21"/>
    <m/>
  </r>
  <r>
    <x v="52"/>
    <x v="10"/>
    <n v="1"/>
  </r>
  <r>
    <x v="52"/>
    <x v="41"/>
    <m/>
  </r>
  <r>
    <x v="52"/>
    <x v="23"/>
    <m/>
  </r>
  <r>
    <x v="52"/>
    <x v="24"/>
    <m/>
  </r>
  <r>
    <x v="52"/>
    <x v="13"/>
    <n v="1"/>
  </r>
  <r>
    <x v="52"/>
    <x v="25"/>
    <n v="1"/>
  </r>
  <r>
    <x v="52"/>
    <x v="26"/>
    <m/>
  </r>
  <r>
    <x v="52"/>
    <x v="27"/>
    <m/>
  </r>
  <r>
    <x v="52"/>
    <x v="28"/>
    <m/>
  </r>
  <r>
    <x v="52"/>
    <x v="29"/>
    <m/>
  </r>
  <r>
    <x v="52"/>
    <x v="30"/>
    <n v="1"/>
  </r>
  <r>
    <x v="52"/>
    <x v="7"/>
    <n v="0"/>
  </r>
  <r>
    <x v="52"/>
    <x v="7"/>
    <n v="11"/>
  </r>
  <r>
    <x v="35"/>
    <x v="0"/>
    <s v="Worthing"/>
  </r>
  <r>
    <x v="35"/>
    <x v="1"/>
    <m/>
  </r>
  <r>
    <x v="35"/>
    <x v="15"/>
    <s v="m"/>
  </r>
  <r>
    <x v="35"/>
    <x v="3"/>
    <s v="B"/>
  </r>
  <r>
    <x v="35"/>
    <x v="4"/>
    <n v="6"/>
  </r>
  <r>
    <x v="35"/>
    <x v="5"/>
    <s v="B27"/>
  </r>
  <r>
    <x v="35"/>
    <x v="6"/>
    <s v="7-3-0"/>
  </r>
  <r>
    <x v="35"/>
    <x v="7"/>
    <s v="115"/>
  </r>
  <r>
    <x v="35"/>
    <x v="8"/>
    <n v="3.2544999999999997"/>
  </r>
  <r>
    <x v="35"/>
    <x v="39"/>
    <n v="8"/>
  </r>
  <r>
    <x v="35"/>
    <x v="37"/>
    <m/>
  </r>
  <r>
    <x v="35"/>
    <x v="40"/>
    <m/>
  </r>
  <r>
    <x v="35"/>
    <x v="19"/>
    <m/>
  </r>
  <r>
    <x v="35"/>
    <x v="20"/>
    <m/>
  </r>
  <r>
    <x v="35"/>
    <x v="21"/>
    <m/>
  </r>
  <r>
    <x v="35"/>
    <x v="10"/>
    <m/>
  </r>
  <r>
    <x v="35"/>
    <x v="41"/>
    <m/>
  </r>
  <r>
    <x v="35"/>
    <x v="23"/>
    <n v="3"/>
  </r>
  <r>
    <x v="35"/>
    <x v="24"/>
    <m/>
  </r>
  <r>
    <x v="35"/>
    <x v="13"/>
    <m/>
  </r>
  <r>
    <x v="35"/>
    <x v="25"/>
    <m/>
  </r>
  <r>
    <x v="35"/>
    <x v="26"/>
    <m/>
  </r>
  <r>
    <x v="35"/>
    <x v="27"/>
    <m/>
  </r>
  <r>
    <x v="35"/>
    <x v="28"/>
    <m/>
  </r>
  <r>
    <x v="35"/>
    <x v="29"/>
    <m/>
  </r>
  <r>
    <x v="35"/>
    <x v="30"/>
    <m/>
  </r>
  <r>
    <x v="35"/>
    <x v="7"/>
    <n v="0"/>
  </r>
  <r>
    <x v="35"/>
    <x v="7"/>
    <n v="11"/>
  </r>
  <r>
    <x v="33"/>
    <x v="0"/>
    <s v="Bristol"/>
  </r>
  <r>
    <x v="33"/>
    <x v="1"/>
    <m/>
  </r>
  <r>
    <x v="33"/>
    <x v="15"/>
    <s v="m"/>
  </r>
  <r>
    <x v="33"/>
    <x v="3"/>
    <s v="B"/>
  </r>
  <r>
    <x v="33"/>
    <x v="4"/>
    <n v="7"/>
  </r>
  <r>
    <x v="33"/>
    <x v="5"/>
    <s v="B38"/>
  </r>
  <r>
    <x v="33"/>
    <x v="6"/>
    <s v="6-9-0"/>
  </r>
  <r>
    <x v="33"/>
    <x v="7"/>
    <s v="105"/>
  </r>
  <r>
    <x v="33"/>
    <x v="8"/>
    <n v="2.9714999999999998"/>
  </r>
  <r>
    <x v="33"/>
    <x v="39"/>
    <n v="13"/>
  </r>
  <r>
    <x v="33"/>
    <x v="37"/>
    <m/>
  </r>
  <r>
    <x v="33"/>
    <x v="40"/>
    <m/>
  </r>
  <r>
    <x v="33"/>
    <x v="19"/>
    <m/>
  </r>
  <r>
    <x v="33"/>
    <x v="20"/>
    <m/>
  </r>
  <r>
    <x v="33"/>
    <x v="21"/>
    <m/>
  </r>
  <r>
    <x v="33"/>
    <x v="10"/>
    <m/>
  </r>
  <r>
    <x v="33"/>
    <x v="41"/>
    <m/>
  </r>
  <r>
    <x v="33"/>
    <x v="23"/>
    <m/>
  </r>
  <r>
    <x v="33"/>
    <x v="24"/>
    <m/>
  </r>
  <r>
    <x v="33"/>
    <x v="13"/>
    <m/>
  </r>
  <r>
    <x v="33"/>
    <x v="25"/>
    <m/>
  </r>
  <r>
    <x v="33"/>
    <x v="26"/>
    <m/>
  </r>
  <r>
    <x v="33"/>
    <x v="27"/>
    <m/>
  </r>
  <r>
    <x v="33"/>
    <x v="28"/>
    <m/>
  </r>
  <r>
    <x v="33"/>
    <x v="29"/>
    <m/>
  </r>
  <r>
    <x v="33"/>
    <x v="30"/>
    <m/>
  </r>
  <r>
    <x v="33"/>
    <x v="7"/>
    <n v="1"/>
  </r>
  <r>
    <x v="33"/>
    <x v="7"/>
    <n v="14"/>
  </r>
  <r>
    <x v="115"/>
    <x v="0"/>
    <m/>
  </r>
  <r>
    <x v="115"/>
    <x v="1"/>
    <m/>
  </r>
  <r>
    <x v="115"/>
    <x v="15"/>
    <s v="nm"/>
  </r>
  <r>
    <x v="115"/>
    <x v="3"/>
    <s v="B"/>
  </r>
  <r>
    <x v="115"/>
    <x v="4"/>
    <n v="8"/>
  </r>
  <r>
    <x v="115"/>
    <x v="5"/>
    <s v="B25"/>
  </r>
  <r>
    <x v="115"/>
    <x v="6"/>
    <s v="5-7-0"/>
  </r>
  <r>
    <x v="115"/>
    <x v="7"/>
    <s v="87"/>
  </r>
  <r>
    <x v="115"/>
    <x v="8"/>
    <n v="2.4621"/>
  </r>
  <r>
    <x v="115"/>
    <x v="39"/>
    <n v="2"/>
  </r>
  <r>
    <x v="115"/>
    <x v="37"/>
    <m/>
  </r>
  <r>
    <x v="115"/>
    <x v="40"/>
    <m/>
  </r>
  <r>
    <x v="115"/>
    <x v="19"/>
    <m/>
  </r>
  <r>
    <x v="115"/>
    <x v="20"/>
    <m/>
  </r>
  <r>
    <x v="115"/>
    <x v="21"/>
    <m/>
  </r>
  <r>
    <x v="115"/>
    <x v="10"/>
    <m/>
  </r>
  <r>
    <x v="115"/>
    <x v="41"/>
    <m/>
  </r>
  <r>
    <x v="115"/>
    <x v="23"/>
    <n v="3"/>
  </r>
  <r>
    <x v="115"/>
    <x v="24"/>
    <m/>
  </r>
  <r>
    <x v="115"/>
    <x v="13"/>
    <m/>
  </r>
  <r>
    <x v="115"/>
    <x v="25"/>
    <n v="1"/>
  </r>
  <r>
    <x v="115"/>
    <x v="26"/>
    <m/>
  </r>
  <r>
    <x v="115"/>
    <x v="27"/>
    <m/>
  </r>
  <r>
    <x v="115"/>
    <x v="28"/>
    <m/>
  </r>
  <r>
    <x v="115"/>
    <x v="29"/>
    <m/>
  </r>
  <r>
    <x v="115"/>
    <x v="30"/>
    <m/>
  </r>
  <r>
    <x v="115"/>
    <x v="7"/>
    <n v="1"/>
  </r>
  <r>
    <x v="115"/>
    <x v="7"/>
    <n v="7"/>
  </r>
  <r>
    <x v="29"/>
    <x v="0"/>
    <s v="Southampton"/>
  </r>
  <r>
    <x v="29"/>
    <x v="1"/>
    <m/>
  </r>
  <r>
    <x v="29"/>
    <x v="15"/>
    <s v="m"/>
  </r>
  <r>
    <x v="29"/>
    <x v="3"/>
    <s v="B"/>
  </r>
  <r>
    <x v="29"/>
    <x v="4"/>
    <n v="9"/>
  </r>
  <r>
    <x v="29"/>
    <x v="5"/>
    <s v="B24"/>
  </r>
  <r>
    <x v="29"/>
    <x v="6"/>
    <s v="5-3-0"/>
  </r>
  <r>
    <x v="29"/>
    <x v="7"/>
    <s v="83"/>
  </r>
  <r>
    <x v="29"/>
    <x v="8"/>
    <n v="2.3489"/>
  </r>
  <r>
    <x v="29"/>
    <x v="39"/>
    <n v="1"/>
  </r>
  <r>
    <x v="29"/>
    <x v="37"/>
    <m/>
  </r>
  <r>
    <x v="29"/>
    <x v="40"/>
    <m/>
  </r>
  <r>
    <x v="29"/>
    <x v="19"/>
    <m/>
  </r>
  <r>
    <x v="29"/>
    <x v="20"/>
    <m/>
  </r>
  <r>
    <x v="29"/>
    <x v="21"/>
    <m/>
  </r>
  <r>
    <x v="29"/>
    <x v="10"/>
    <n v="2"/>
  </r>
  <r>
    <x v="29"/>
    <x v="41"/>
    <m/>
  </r>
  <r>
    <x v="29"/>
    <x v="23"/>
    <n v="3"/>
  </r>
  <r>
    <x v="29"/>
    <x v="24"/>
    <m/>
  </r>
  <r>
    <x v="29"/>
    <x v="13"/>
    <m/>
  </r>
  <r>
    <x v="29"/>
    <x v="25"/>
    <m/>
  </r>
  <r>
    <x v="29"/>
    <x v="26"/>
    <m/>
  </r>
  <r>
    <x v="29"/>
    <x v="27"/>
    <m/>
  </r>
  <r>
    <x v="29"/>
    <x v="28"/>
    <m/>
  </r>
  <r>
    <x v="29"/>
    <x v="29"/>
    <m/>
  </r>
  <r>
    <x v="29"/>
    <x v="30"/>
    <m/>
  </r>
  <r>
    <x v="29"/>
    <x v="7"/>
    <n v="4"/>
  </r>
  <r>
    <x v="29"/>
    <x v="7"/>
    <n v="10"/>
  </r>
  <r>
    <x v="70"/>
    <x v="0"/>
    <s v="Havant"/>
  </r>
  <r>
    <x v="70"/>
    <x v="1"/>
    <m/>
  </r>
  <r>
    <x v="70"/>
    <x v="15"/>
    <s v="m"/>
  </r>
  <r>
    <x v="70"/>
    <x v="3"/>
    <s v="B"/>
  </r>
  <r>
    <x v="70"/>
    <x v="4"/>
    <n v="10"/>
  </r>
  <r>
    <x v="70"/>
    <x v="5"/>
    <s v="B35"/>
  </r>
  <r>
    <x v="70"/>
    <x v="6"/>
    <s v="2-9-0"/>
  </r>
  <r>
    <x v="70"/>
    <x v="7"/>
    <s v="41"/>
  </r>
  <r>
    <x v="70"/>
    <x v="8"/>
    <n v="1.1602999999999999"/>
  </r>
  <r>
    <x v="70"/>
    <x v="39"/>
    <m/>
  </r>
  <r>
    <x v="70"/>
    <x v="37"/>
    <m/>
  </r>
  <r>
    <x v="70"/>
    <x v="40"/>
    <m/>
  </r>
  <r>
    <x v="70"/>
    <x v="19"/>
    <m/>
  </r>
  <r>
    <x v="70"/>
    <x v="20"/>
    <m/>
  </r>
  <r>
    <x v="70"/>
    <x v="21"/>
    <m/>
  </r>
  <r>
    <x v="70"/>
    <x v="10"/>
    <m/>
  </r>
  <r>
    <x v="70"/>
    <x v="41"/>
    <m/>
  </r>
  <r>
    <x v="70"/>
    <x v="23"/>
    <m/>
  </r>
  <r>
    <x v="70"/>
    <x v="24"/>
    <m/>
  </r>
  <r>
    <x v="70"/>
    <x v="13"/>
    <m/>
  </r>
  <r>
    <x v="70"/>
    <x v="25"/>
    <n v="1"/>
  </r>
  <r>
    <x v="70"/>
    <x v="26"/>
    <m/>
  </r>
  <r>
    <x v="70"/>
    <x v="27"/>
    <m/>
  </r>
  <r>
    <x v="70"/>
    <x v="28"/>
    <m/>
  </r>
  <r>
    <x v="70"/>
    <x v="29"/>
    <m/>
  </r>
  <r>
    <x v="70"/>
    <x v="30"/>
    <n v="1"/>
  </r>
  <r>
    <x v="70"/>
    <x v="7"/>
    <n v="3"/>
  </r>
  <r>
    <x v="70"/>
    <x v="7"/>
    <n v="5"/>
  </r>
  <r>
    <x v="2"/>
    <x v="0"/>
    <s v="Somerset"/>
  </r>
  <r>
    <x v="2"/>
    <x v="1"/>
    <m/>
  </r>
  <r>
    <x v="2"/>
    <x v="15"/>
    <s v="m"/>
  </r>
  <r>
    <x v="2"/>
    <x v="3"/>
    <s v="B"/>
  </r>
  <r>
    <x v="2"/>
    <x v="4"/>
    <n v="11"/>
  </r>
  <r>
    <x v="2"/>
    <x v="5"/>
    <s v="B29"/>
  </r>
  <r>
    <x v="2"/>
    <x v="6"/>
    <s v="2-0-0"/>
  </r>
  <r>
    <x v="2"/>
    <x v="7"/>
    <s v="32"/>
  </r>
  <r>
    <x v="2"/>
    <x v="8"/>
    <n v="0.90559999999999996"/>
  </r>
  <r>
    <x v="2"/>
    <x v="39"/>
    <n v="4"/>
  </r>
  <r>
    <x v="2"/>
    <x v="37"/>
    <m/>
  </r>
  <r>
    <x v="2"/>
    <x v="40"/>
    <m/>
  </r>
  <r>
    <x v="2"/>
    <x v="19"/>
    <m/>
  </r>
  <r>
    <x v="2"/>
    <x v="20"/>
    <m/>
  </r>
  <r>
    <x v="2"/>
    <x v="21"/>
    <m/>
  </r>
  <r>
    <x v="2"/>
    <x v="10"/>
    <m/>
  </r>
  <r>
    <x v="2"/>
    <x v="41"/>
    <m/>
  </r>
  <r>
    <x v="2"/>
    <x v="23"/>
    <m/>
  </r>
  <r>
    <x v="2"/>
    <x v="24"/>
    <m/>
  </r>
  <r>
    <x v="2"/>
    <x v="13"/>
    <m/>
  </r>
  <r>
    <x v="2"/>
    <x v="25"/>
    <m/>
  </r>
  <r>
    <x v="2"/>
    <x v="26"/>
    <m/>
  </r>
  <r>
    <x v="2"/>
    <x v="27"/>
    <m/>
  </r>
  <r>
    <x v="2"/>
    <x v="28"/>
    <m/>
  </r>
  <r>
    <x v="2"/>
    <x v="29"/>
    <m/>
  </r>
  <r>
    <x v="2"/>
    <x v="30"/>
    <m/>
  </r>
  <r>
    <x v="2"/>
    <x v="7"/>
    <n v="0"/>
  </r>
  <r>
    <x v="2"/>
    <x v="7"/>
    <n v="4"/>
  </r>
  <r>
    <x v="56"/>
    <x v="0"/>
    <s v="Portsmouth"/>
  </r>
  <r>
    <x v="56"/>
    <x v="1"/>
    <m/>
  </r>
  <r>
    <x v="56"/>
    <x v="15"/>
    <s v="m"/>
  </r>
  <r>
    <x v="56"/>
    <x v="3"/>
    <s v="B"/>
  </r>
  <r>
    <x v="56"/>
    <x v="4"/>
    <n v="12"/>
  </r>
  <r>
    <x v="56"/>
    <x v="5"/>
    <s v="B28"/>
  </r>
  <r>
    <x v="56"/>
    <x v="6"/>
    <s v="1-10-8"/>
  </r>
  <r>
    <x v="56"/>
    <x v="7"/>
    <s v="26.5"/>
  </r>
  <r>
    <x v="56"/>
    <x v="8"/>
    <n v="0.74995000000000001"/>
  </r>
  <r>
    <x v="56"/>
    <x v="39"/>
    <n v="2"/>
  </r>
  <r>
    <x v="56"/>
    <x v="37"/>
    <m/>
  </r>
  <r>
    <x v="56"/>
    <x v="40"/>
    <n v="2"/>
  </r>
  <r>
    <x v="56"/>
    <x v="19"/>
    <m/>
  </r>
  <r>
    <x v="56"/>
    <x v="20"/>
    <m/>
  </r>
  <r>
    <x v="56"/>
    <x v="21"/>
    <m/>
  </r>
  <r>
    <x v="56"/>
    <x v="10"/>
    <m/>
  </r>
  <r>
    <x v="56"/>
    <x v="41"/>
    <m/>
  </r>
  <r>
    <x v="56"/>
    <x v="23"/>
    <m/>
  </r>
  <r>
    <x v="56"/>
    <x v="24"/>
    <m/>
  </r>
  <r>
    <x v="56"/>
    <x v="13"/>
    <m/>
  </r>
  <r>
    <x v="56"/>
    <x v="25"/>
    <m/>
  </r>
  <r>
    <x v="56"/>
    <x v="26"/>
    <m/>
  </r>
  <r>
    <x v="56"/>
    <x v="27"/>
    <m/>
  </r>
  <r>
    <x v="56"/>
    <x v="28"/>
    <m/>
  </r>
  <r>
    <x v="56"/>
    <x v="29"/>
    <m/>
  </r>
  <r>
    <x v="56"/>
    <x v="30"/>
    <m/>
  </r>
  <r>
    <x v="56"/>
    <x v="7"/>
    <n v="0"/>
  </r>
  <r>
    <x v="56"/>
    <x v="7"/>
    <n v="4"/>
  </r>
  <r>
    <x v="13"/>
    <x v="0"/>
    <s v="Bournemouth"/>
  </r>
  <r>
    <x v="13"/>
    <x v="1"/>
    <m/>
  </r>
  <r>
    <x v="13"/>
    <x v="15"/>
    <s v="M"/>
  </r>
  <r>
    <x v="13"/>
    <x v="3"/>
    <s v="B"/>
  </r>
  <r>
    <x v="13"/>
    <x v="4"/>
    <n v="13"/>
  </r>
  <r>
    <x v="13"/>
    <x v="5"/>
    <s v="B39"/>
  </r>
  <r>
    <x v="13"/>
    <x v="6"/>
    <s v="1-10-0"/>
  </r>
  <r>
    <x v="13"/>
    <x v="7"/>
    <s v="26"/>
  </r>
  <r>
    <x v="13"/>
    <x v="8"/>
    <n v="0.73580000000000001"/>
  </r>
  <r>
    <x v="13"/>
    <x v="39"/>
    <n v="3"/>
  </r>
  <r>
    <x v="13"/>
    <x v="37"/>
    <m/>
  </r>
  <r>
    <x v="13"/>
    <x v="40"/>
    <m/>
  </r>
  <r>
    <x v="13"/>
    <x v="19"/>
    <m/>
  </r>
  <r>
    <x v="13"/>
    <x v="20"/>
    <m/>
  </r>
  <r>
    <x v="13"/>
    <x v="21"/>
    <m/>
  </r>
  <r>
    <x v="13"/>
    <x v="10"/>
    <m/>
  </r>
  <r>
    <x v="13"/>
    <x v="41"/>
    <m/>
  </r>
  <r>
    <x v="13"/>
    <x v="23"/>
    <m/>
  </r>
  <r>
    <x v="13"/>
    <x v="24"/>
    <m/>
  </r>
  <r>
    <x v="13"/>
    <x v="13"/>
    <m/>
  </r>
  <r>
    <x v="13"/>
    <x v="25"/>
    <m/>
  </r>
  <r>
    <x v="13"/>
    <x v="26"/>
    <m/>
  </r>
  <r>
    <x v="13"/>
    <x v="27"/>
    <m/>
  </r>
  <r>
    <x v="13"/>
    <x v="28"/>
    <m/>
  </r>
  <r>
    <x v="13"/>
    <x v="29"/>
    <m/>
  </r>
  <r>
    <x v="13"/>
    <x v="30"/>
    <m/>
  </r>
  <r>
    <x v="13"/>
    <x v="7"/>
    <n v="2"/>
  </r>
  <r>
    <x v="13"/>
    <x v="7"/>
    <n v="5"/>
  </r>
  <r>
    <x v="37"/>
    <x v="0"/>
    <s v="Portsmouth"/>
  </r>
  <r>
    <x v="37"/>
    <x v="1"/>
    <m/>
  </r>
  <r>
    <x v="37"/>
    <x v="15"/>
    <s v="m"/>
  </r>
  <r>
    <x v="37"/>
    <x v="3"/>
    <s v="B"/>
  </r>
  <r>
    <x v="37"/>
    <x v="4"/>
    <n v="14"/>
  </r>
  <r>
    <x v="37"/>
    <x v="5"/>
    <s v="B36"/>
  </r>
  <r>
    <x v="37"/>
    <x v="6"/>
    <s v="1-7-0"/>
  </r>
  <r>
    <x v="37"/>
    <x v="7"/>
    <s v="23"/>
  </r>
  <r>
    <x v="37"/>
    <x v="8"/>
    <n v="0.65089999999999992"/>
  </r>
  <r>
    <x v="37"/>
    <x v="39"/>
    <m/>
  </r>
  <r>
    <x v="37"/>
    <x v="37"/>
    <m/>
  </r>
  <r>
    <x v="37"/>
    <x v="40"/>
    <m/>
  </r>
  <r>
    <x v="37"/>
    <x v="19"/>
    <m/>
  </r>
  <r>
    <x v="37"/>
    <x v="20"/>
    <m/>
  </r>
  <r>
    <x v="37"/>
    <x v="21"/>
    <m/>
  </r>
  <r>
    <x v="37"/>
    <x v="10"/>
    <m/>
  </r>
  <r>
    <x v="37"/>
    <x v="41"/>
    <m/>
  </r>
  <r>
    <x v="37"/>
    <x v="23"/>
    <m/>
  </r>
  <r>
    <x v="37"/>
    <x v="24"/>
    <m/>
  </r>
  <r>
    <x v="37"/>
    <x v="13"/>
    <m/>
  </r>
  <r>
    <x v="37"/>
    <x v="25"/>
    <m/>
  </r>
  <r>
    <x v="37"/>
    <x v="26"/>
    <m/>
  </r>
  <r>
    <x v="37"/>
    <x v="27"/>
    <m/>
  </r>
  <r>
    <x v="37"/>
    <x v="28"/>
    <m/>
  </r>
  <r>
    <x v="37"/>
    <x v="29"/>
    <n v="1"/>
  </r>
  <r>
    <x v="37"/>
    <x v="30"/>
    <m/>
  </r>
  <r>
    <x v="37"/>
    <x v="7"/>
    <n v="1"/>
  </r>
  <r>
    <x v="37"/>
    <x v="7"/>
    <n v="2"/>
  </r>
  <r>
    <x v="20"/>
    <x v="0"/>
    <s v="Portsmouth"/>
  </r>
  <r>
    <x v="20"/>
    <x v="1"/>
    <m/>
  </r>
  <r>
    <x v="20"/>
    <x v="15"/>
    <s v="m"/>
  </r>
  <r>
    <x v="20"/>
    <x v="3"/>
    <s v="B"/>
  </r>
  <r>
    <x v="20"/>
    <x v="4"/>
    <n v="18"/>
  </r>
  <r>
    <x v="20"/>
    <x v="5"/>
    <s v="B41"/>
  </r>
  <r>
    <x v="20"/>
    <x v="6"/>
    <s v="0"/>
  </r>
  <r>
    <x v="20"/>
    <x v="7"/>
    <s v="0"/>
  </r>
  <r>
    <x v="20"/>
    <x v="8"/>
    <n v="0"/>
  </r>
  <r>
    <x v="20"/>
    <x v="39"/>
    <m/>
  </r>
  <r>
    <x v="20"/>
    <x v="37"/>
    <m/>
  </r>
  <r>
    <x v="20"/>
    <x v="40"/>
    <m/>
  </r>
  <r>
    <x v="20"/>
    <x v="19"/>
    <m/>
  </r>
  <r>
    <x v="20"/>
    <x v="20"/>
    <m/>
  </r>
  <r>
    <x v="20"/>
    <x v="21"/>
    <m/>
  </r>
  <r>
    <x v="20"/>
    <x v="10"/>
    <m/>
  </r>
  <r>
    <x v="20"/>
    <x v="41"/>
    <m/>
  </r>
  <r>
    <x v="20"/>
    <x v="23"/>
    <m/>
  </r>
  <r>
    <x v="20"/>
    <x v="24"/>
    <m/>
  </r>
  <r>
    <x v="20"/>
    <x v="13"/>
    <m/>
  </r>
  <r>
    <x v="20"/>
    <x v="25"/>
    <m/>
  </r>
  <r>
    <x v="20"/>
    <x v="26"/>
    <m/>
  </r>
  <r>
    <x v="20"/>
    <x v="27"/>
    <m/>
  </r>
  <r>
    <x v="20"/>
    <x v="28"/>
    <m/>
  </r>
  <r>
    <x v="20"/>
    <x v="29"/>
    <m/>
  </r>
  <r>
    <x v="20"/>
    <x v="30"/>
    <m/>
  </r>
  <r>
    <x v="20"/>
    <x v="7"/>
    <n v="0"/>
  </r>
  <r>
    <x v="20"/>
    <x v="7"/>
    <n v="0"/>
  </r>
  <r>
    <x v="103"/>
    <x v="0"/>
    <m/>
  </r>
  <r>
    <x v="103"/>
    <x v="1"/>
    <m/>
  </r>
  <r>
    <x v="103"/>
    <x v="15"/>
    <s v="nm"/>
  </r>
  <r>
    <x v="103"/>
    <x v="3"/>
    <s v="B"/>
  </r>
  <r>
    <x v="103"/>
    <x v="4"/>
    <n v="18"/>
  </r>
  <r>
    <x v="103"/>
    <x v="5"/>
    <s v="B44"/>
  </r>
  <r>
    <x v="103"/>
    <x v="6"/>
    <s v="0"/>
  </r>
  <r>
    <x v="103"/>
    <x v="7"/>
    <s v="0"/>
  </r>
  <r>
    <x v="103"/>
    <x v="8"/>
    <n v="0"/>
  </r>
  <r>
    <x v="103"/>
    <x v="39"/>
    <m/>
  </r>
  <r>
    <x v="103"/>
    <x v="37"/>
    <m/>
  </r>
  <r>
    <x v="103"/>
    <x v="40"/>
    <m/>
  </r>
  <r>
    <x v="103"/>
    <x v="19"/>
    <m/>
  </r>
  <r>
    <x v="103"/>
    <x v="20"/>
    <m/>
  </r>
  <r>
    <x v="103"/>
    <x v="21"/>
    <m/>
  </r>
  <r>
    <x v="103"/>
    <x v="10"/>
    <m/>
  </r>
  <r>
    <x v="103"/>
    <x v="41"/>
    <m/>
  </r>
  <r>
    <x v="103"/>
    <x v="23"/>
    <m/>
  </r>
  <r>
    <x v="103"/>
    <x v="24"/>
    <m/>
  </r>
  <r>
    <x v="103"/>
    <x v="13"/>
    <m/>
  </r>
  <r>
    <x v="103"/>
    <x v="25"/>
    <m/>
  </r>
  <r>
    <x v="103"/>
    <x v="26"/>
    <m/>
  </r>
  <r>
    <x v="103"/>
    <x v="27"/>
    <m/>
  </r>
  <r>
    <x v="103"/>
    <x v="28"/>
    <m/>
  </r>
  <r>
    <x v="103"/>
    <x v="29"/>
    <m/>
  </r>
  <r>
    <x v="103"/>
    <x v="30"/>
    <m/>
  </r>
  <r>
    <x v="103"/>
    <x v="7"/>
    <n v="0"/>
  </r>
  <r>
    <x v="103"/>
    <x v="7"/>
    <n v="0"/>
  </r>
  <r>
    <x v="16"/>
    <x v="0"/>
    <s v="IOW"/>
  </r>
  <r>
    <x v="16"/>
    <x v="1"/>
    <m/>
  </r>
  <r>
    <x v="16"/>
    <x v="15"/>
    <s v="m"/>
  </r>
  <r>
    <x v="16"/>
    <x v="3"/>
    <s v="C"/>
  </r>
  <r>
    <x v="16"/>
    <x v="4"/>
    <n v="1"/>
  </r>
  <r>
    <x v="16"/>
    <x v="5"/>
    <s v="C47"/>
  </r>
  <r>
    <x v="16"/>
    <x v="6"/>
    <s v="10-12-8"/>
  </r>
  <r>
    <x v="16"/>
    <x v="7"/>
    <s v="174.5"/>
  </r>
  <r>
    <x v="16"/>
    <x v="8"/>
    <n v="4.9383499999999998"/>
  </r>
  <r>
    <x v="16"/>
    <x v="39"/>
    <n v="17"/>
  </r>
  <r>
    <x v="16"/>
    <x v="37"/>
    <m/>
  </r>
  <r>
    <x v="16"/>
    <x v="40"/>
    <m/>
  </r>
  <r>
    <x v="16"/>
    <x v="19"/>
    <m/>
  </r>
  <r>
    <x v="16"/>
    <x v="20"/>
    <m/>
  </r>
  <r>
    <x v="16"/>
    <x v="21"/>
    <m/>
  </r>
  <r>
    <x v="16"/>
    <x v="10"/>
    <m/>
  </r>
  <r>
    <x v="16"/>
    <x v="41"/>
    <m/>
  </r>
  <r>
    <x v="16"/>
    <x v="23"/>
    <m/>
  </r>
  <r>
    <x v="16"/>
    <x v="24"/>
    <m/>
  </r>
  <r>
    <x v="16"/>
    <x v="13"/>
    <n v="1"/>
  </r>
  <r>
    <x v="16"/>
    <x v="25"/>
    <n v="1"/>
  </r>
  <r>
    <x v="16"/>
    <x v="26"/>
    <m/>
  </r>
  <r>
    <x v="16"/>
    <x v="27"/>
    <m/>
  </r>
  <r>
    <x v="16"/>
    <x v="28"/>
    <m/>
  </r>
  <r>
    <x v="16"/>
    <x v="29"/>
    <m/>
  </r>
  <r>
    <x v="16"/>
    <x v="30"/>
    <m/>
  </r>
  <r>
    <x v="16"/>
    <x v="7"/>
    <n v="5"/>
  </r>
  <r>
    <x v="16"/>
    <x v="7"/>
    <n v="24"/>
  </r>
  <r>
    <x v="45"/>
    <x v="0"/>
    <s v="Southampton"/>
  </r>
  <r>
    <x v="45"/>
    <x v="1"/>
    <m/>
  </r>
  <r>
    <x v="45"/>
    <x v="15"/>
    <s v="m"/>
  </r>
  <r>
    <x v="45"/>
    <x v="3"/>
    <s v="C"/>
  </r>
  <r>
    <x v="45"/>
    <x v="4"/>
    <n v="2"/>
  </r>
  <r>
    <x v="45"/>
    <x v="5"/>
    <s v="C55"/>
  </r>
  <r>
    <x v="45"/>
    <x v="6"/>
    <s v="9-13-8"/>
  </r>
  <r>
    <x v="45"/>
    <x v="7"/>
    <s v="157.5"/>
  </r>
  <r>
    <x v="45"/>
    <x v="8"/>
    <n v="4.4572500000000002"/>
  </r>
  <r>
    <x v="45"/>
    <x v="39"/>
    <m/>
  </r>
  <r>
    <x v="45"/>
    <x v="37"/>
    <m/>
  </r>
  <r>
    <x v="45"/>
    <x v="40"/>
    <m/>
  </r>
  <r>
    <x v="45"/>
    <x v="19"/>
    <m/>
  </r>
  <r>
    <x v="45"/>
    <x v="20"/>
    <m/>
  </r>
  <r>
    <x v="45"/>
    <x v="21"/>
    <m/>
  </r>
  <r>
    <x v="45"/>
    <x v="10"/>
    <n v="1"/>
  </r>
  <r>
    <x v="45"/>
    <x v="41"/>
    <m/>
  </r>
  <r>
    <x v="45"/>
    <x v="23"/>
    <m/>
  </r>
  <r>
    <x v="45"/>
    <x v="24"/>
    <m/>
  </r>
  <r>
    <x v="45"/>
    <x v="13"/>
    <n v="1"/>
  </r>
  <r>
    <x v="45"/>
    <x v="25"/>
    <n v="2"/>
  </r>
  <r>
    <x v="45"/>
    <x v="26"/>
    <m/>
  </r>
  <r>
    <x v="45"/>
    <x v="27"/>
    <m/>
  </r>
  <r>
    <x v="45"/>
    <x v="28"/>
    <m/>
  </r>
  <r>
    <x v="45"/>
    <x v="29"/>
    <n v="1"/>
  </r>
  <r>
    <x v="45"/>
    <x v="30"/>
    <m/>
  </r>
  <r>
    <x v="45"/>
    <x v="7"/>
    <n v="4"/>
  </r>
  <r>
    <x v="45"/>
    <x v="7"/>
    <n v="9"/>
  </r>
  <r>
    <x v="47"/>
    <x v="0"/>
    <s v="Portsmouth"/>
  </r>
  <r>
    <x v="47"/>
    <x v="1"/>
    <m/>
  </r>
  <r>
    <x v="47"/>
    <x v="15"/>
    <s v="m"/>
  </r>
  <r>
    <x v="47"/>
    <x v="3"/>
    <s v="C"/>
  </r>
  <r>
    <x v="47"/>
    <x v="4"/>
    <n v="3"/>
  </r>
  <r>
    <x v="47"/>
    <x v="5"/>
    <s v="C66"/>
  </r>
  <r>
    <x v="47"/>
    <x v="6"/>
    <s v="8-6-0"/>
  </r>
  <r>
    <x v="47"/>
    <x v="7"/>
    <s v="134"/>
  </r>
  <r>
    <x v="47"/>
    <x v="8"/>
    <n v="3.7921999999999998"/>
  </r>
  <r>
    <x v="47"/>
    <x v="39"/>
    <n v="8"/>
  </r>
  <r>
    <x v="47"/>
    <x v="37"/>
    <m/>
  </r>
  <r>
    <x v="47"/>
    <x v="40"/>
    <m/>
  </r>
  <r>
    <x v="47"/>
    <x v="19"/>
    <m/>
  </r>
  <r>
    <x v="47"/>
    <x v="20"/>
    <m/>
  </r>
  <r>
    <x v="47"/>
    <x v="21"/>
    <m/>
  </r>
  <r>
    <x v="47"/>
    <x v="10"/>
    <m/>
  </r>
  <r>
    <x v="47"/>
    <x v="41"/>
    <n v="1"/>
  </r>
  <r>
    <x v="47"/>
    <x v="23"/>
    <m/>
  </r>
  <r>
    <x v="47"/>
    <x v="24"/>
    <m/>
  </r>
  <r>
    <x v="47"/>
    <x v="13"/>
    <m/>
  </r>
  <r>
    <x v="47"/>
    <x v="25"/>
    <m/>
  </r>
  <r>
    <x v="47"/>
    <x v="26"/>
    <m/>
  </r>
  <r>
    <x v="47"/>
    <x v="27"/>
    <m/>
  </r>
  <r>
    <x v="47"/>
    <x v="28"/>
    <m/>
  </r>
  <r>
    <x v="47"/>
    <x v="29"/>
    <m/>
  </r>
  <r>
    <x v="47"/>
    <x v="30"/>
    <m/>
  </r>
  <r>
    <x v="47"/>
    <x v="7"/>
    <n v="4"/>
  </r>
  <r>
    <x v="47"/>
    <x v="7"/>
    <n v="13"/>
  </r>
  <r>
    <x v="8"/>
    <x v="0"/>
    <s v="Havant"/>
  </r>
  <r>
    <x v="8"/>
    <x v="1"/>
    <m/>
  </r>
  <r>
    <x v="8"/>
    <x v="15"/>
    <s v="m"/>
  </r>
  <r>
    <x v="8"/>
    <x v="3"/>
    <s v="C"/>
  </r>
  <r>
    <x v="8"/>
    <x v="4"/>
    <n v="4"/>
  </r>
  <r>
    <x v="8"/>
    <x v="5"/>
    <s v="C49"/>
  </r>
  <r>
    <x v="8"/>
    <x v="6"/>
    <s v="7-9-0"/>
  </r>
  <r>
    <x v="8"/>
    <x v="7"/>
    <s v="121"/>
  </r>
  <r>
    <x v="8"/>
    <x v="8"/>
    <n v="3.4242999999999997"/>
  </r>
  <r>
    <x v="8"/>
    <x v="39"/>
    <n v="1"/>
  </r>
  <r>
    <x v="8"/>
    <x v="37"/>
    <m/>
  </r>
  <r>
    <x v="8"/>
    <x v="40"/>
    <m/>
  </r>
  <r>
    <x v="8"/>
    <x v="19"/>
    <m/>
  </r>
  <r>
    <x v="8"/>
    <x v="20"/>
    <m/>
  </r>
  <r>
    <x v="8"/>
    <x v="21"/>
    <m/>
  </r>
  <r>
    <x v="8"/>
    <x v="10"/>
    <m/>
  </r>
  <r>
    <x v="8"/>
    <x v="41"/>
    <n v="1"/>
  </r>
  <r>
    <x v="8"/>
    <x v="23"/>
    <m/>
  </r>
  <r>
    <x v="8"/>
    <x v="24"/>
    <m/>
  </r>
  <r>
    <x v="8"/>
    <x v="13"/>
    <m/>
  </r>
  <r>
    <x v="8"/>
    <x v="25"/>
    <n v="1"/>
  </r>
  <r>
    <x v="8"/>
    <x v="26"/>
    <n v="2"/>
  </r>
  <r>
    <x v="8"/>
    <x v="27"/>
    <m/>
  </r>
  <r>
    <x v="8"/>
    <x v="28"/>
    <m/>
  </r>
  <r>
    <x v="8"/>
    <x v="29"/>
    <m/>
  </r>
  <r>
    <x v="8"/>
    <x v="30"/>
    <m/>
  </r>
  <r>
    <x v="8"/>
    <x v="7"/>
    <n v="4"/>
  </r>
  <r>
    <x v="8"/>
    <x v="7"/>
    <n v="9"/>
  </r>
  <r>
    <x v="79"/>
    <x v="0"/>
    <s v="Portsmouth"/>
  </r>
  <r>
    <x v="79"/>
    <x v="1"/>
    <m/>
  </r>
  <r>
    <x v="79"/>
    <x v="15"/>
    <s v="m"/>
  </r>
  <r>
    <x v="79"/>
    <x v="3"/>
    <s v="C"/>
  </r>
  <r>
    <x v="79"/>
    <x v="4"/>
    <n v="5"/>
  </r>
  <r>
    <x v="79"/>
    <x v="5"/>
    <s v="C54"/>
  </r>
  <r>
    <x v="79"/>
    <x v="6"/>
    <s v="5-13-8"/>
  </r>
  <r>
    <x v="79"/>
    <x v="7"/>
    <s v="94.5"/>
  </r>
  <r>
    <x v="79"/>
    <x v="8"/>
    <n v="2.67435"/>
  </r>
  <r>
    <x v="79"/>
    <x v="39"/>
    <n v="6"/>
  </r>
  <r>
    <x v="79"/>
    <x v="37"/>
    <m/>
  </r>
  <r>
    <x v="79"/>
    <x v="40"/>
    <m/>
  </r>
  <r>
    <x v="79"/>
    <x v="19"/>
    <m/>
  </r>
  <r>
    <x v="79"/>
    <x v="20"/>
    <m/>
  </r>
  <r>
    <x v="79"/>
    <x v="21"/>
    <m/>
  </r>
  <r>
    <x v="79"/>
    <x v="10"/>
    <n v="1"/>
  </r>
  <r>
    <x v="79"/>
    <x v="41"/>
    <m/>
  </r>
  <r>
    <x v="79"/>
    <x v="23"/>
    <m/>
  </r>
  <r>
    <x v="79"/>
    <x v="24"/>
    <m/>
  </r>
  <r>
    <x v="79"/>
    <x v="13"/>
    <n v="1"/>
  </r>
  <r>
    <x v="79"/>
    <x v="25"/>
    <n v="1"/>
  </r>
  <r>
    <x v="79"/>
    <x v="26"/>
    <m/>
  </r>
  <r>
    <x v="79"/>
    <x v="27"/>
    <m/>
  </r>
  <r>
    <x v="79"/>
    <x v="28"/>
    <m/>
  </r>
  <r>
    <x v="79"/>
    <x v="29"/>
    <m/>
  </r>
  <r>
    <x v="79"/>
    <x v="30"/>
    <m/>
  </r>
  <r>
    <x v="79"/>
    <x v="7"/>
    <n v="1"/>
  </r>
  <r>
    <x v="79"/>
    <x v="7"/>
    <n v="10"/>
  </r>
  <r>
    <x v="148"/>
    <x v="0"/>
    <m/>
  </r>
  <r>
    <x v="148"/>
    <x v="1"/>
    <m/>
  </r>
  <r>
    <x v="148"/>
    <x v="15"/>
    <s v="nm"/>
  </r>
  <r>
    <x v="148"/>
    <x v="3"/>
    <s v="C"/>
  </r>
  <r>
    <x v="148"/>
    <x v="4"/>
    <n v="6"/>
  </r>
  <r>
    <x v="148"/>
    <x v="5"/>
    <s v="C58"/>
  </r>
  <r>
    <x v="148"/>
    <x v="6"/>
    <s v="5-8-0"/>
  </r>
  <r>
    <x v="148"/>
    <x v="7"/>
    <s v="88"/>
  </r>
  <r>
    <x v="148"/>
    <x v="8"/>
    <n v="2.4903999999999997"/>
  </r>
  <r>
    <x v="148"/>
    <x v="39"/>
    <m/>
  </r>
  <r>
    <x v="148"/>
    <x v="37"/>
    <m/>
  </r>
  <r>
    <x v="148"/>
    <x v="40"/>
    <m/>
  </r>
  <r>
    <x v="148"/>
    <x v="19"/>
    <m/>
  </r>
  <r>
    <x v="148"/>
    <x v="20"/>
    <m/>
  </r>
  <r>
    <x v="148"/>
    <x v="21"/>
    <m/>
  </r>
  <r>
    <x v="148"/>
    <x v="10"/>
    <m/>
  </r>
  <r>
    <x v="148"/>
    <x v="41"/>
    <m/>
  </r>
  <r>
    <x v="148"/>
    <x v="23"/>
    <m/>
  </r>
  <r>
    <x v="148"/>
    <x v="24"/>
    <m/>
  </r>
  <r>
    <x v="148"/>
    <x v="13"/>
    <m/>
  </r>
  <r>
    <x v="148"/>
    <x v="25"/>
    <n v="1"/>
  </r>
  <r>
    <x v="148"/>
    <x v="26"/>
    <m/>
  </r>
  <r>
    <x v="148"/>
    <x v="27"/>
    <m/>
  </r>
  <r>
    <x v="148"/>
    <x v="28"/>
    <m/>
  </r>
  <r>
    <x v="148"/>
    <x v="29"/>
    <n v="1"/>
  </r>
  <r>
    <x v="148"/>
    <x v="30"/>
    <m/>
  </r>
  <r>
    <x v="148"/>
    <x v="7"/>
    <n v="1"/>
  </r>
  <r>
    <x v="148"/>
    <x v="7"/>
    <n v="3"/>
  </r>
  <r>
    <x v="160"/>
    <x v="0"/>
    <m/>
  </r>
  <r>
    <x v="160"/>
    <x v="1"/>
    <m/>
  </r>
  <r>
    <x v="160"/>
    <x v="15"/>
    <s v="nm"/>
  </r>
  <r>
    <x v="160"/>
    <x v="3"/>
    <s v="C"/>
  </r>
  <r>
    <x v="160"/>
    <x v="4"/>
    <n v="7"/>
  </r>
  <r>
    <x v="160"/>
    <x v="5"/>
    <s v="C57"/>
  </r>
  <r>
    <x v="160"/>
    <x v="6"/>
    <s v="5-1-0"/>
  </r>
  <r>
    <x v="160"/>
    <x v="7"/>
    <s v="81"/>
  </r>
  <r>
    <x v="160"/>
    <x v="8"/>
    <n v="2.2923"/>
  </r>
  <r>
    <x v="160"/>
    <x v="39"/>
    <n v="1"/>
  </r>
  <r>
    <x v="160"/>
    <x v="37"/>
    <m/>
  </r>
  <r>
    <x v="160"/>
    <x v="40"/>
    <m/>
  </r>
  <r>
    <x v="160"/>
    <x v="19"/>
    <m/>
  </r>
  <r>
    <x v="160"/>
    <x v="20"/>
    <m/>
  </r>
  <r>
    <x v="160"/>
    <x v="21"/>
    <m/>
  </r>
  <r>
    <x v="160"/>
    <x v="10"/>
    <m/>
  </r>
  <r>
    <x v="160"/>
    <x v="41"/>
    <m/>
  </r>
  <r>
    <x v="160"/>
    <x v="23"/>
    <n v="2"/>
  </r>
  <r>
    <x v="160"/>
    <x v="24"/>
    <m/>
  </r>
  <r>
    <x v="160"/>
    <x v="13"/>
    <n v="1"/>
  </r>
  <r>
    <x v="160"/>
    <x v="25"/>
    <n v="1"/>
  </r>
  <r>
    <x v="160"/>
    <x v="26"/>
    <m/>
  </r>
  <r>
    <x v="160"/>
    <x v="27"/>
    <m/>
  </r>
  <r>
    <x v="160"/>
    <x v="28"/>
    <m/>
  </r>
  <r>
    <x v="160"/>
    <x v="29"/>
    <m/>
  </r>
  <r>
    <x v="160"/>
    <x v="30"/>
    <m/>
  </r>
  <r>
    <x v="160"/>
    <x v="7"/>
    <n v="0"/>
  </r>
  <r>
    <x v="160"/>
    <x v="7"/>
    <n v="5"/>
  </r>
  <r>
    <x v="72"/>
    <x v="0"/>
    <s v="Bournemouth"/>
  </r>
  <r>
    <x v="72"/>
    <x v="1"/>
    <m/>
  </r>
  <r>
    <x v="72"/>
    <x v="15"/>
    <s v="m"/>
  </r>
  <r>
    <x v="72"/>
    <x v="3"/>
    <s v="C"/>
  </r>
  <r>
    <x v="72"/>
    <x v="4"/>
    <n v="8"/>
  </r>
  <r>
    <x v="72"/>
    <x v="5"/>
    <s v="C69"/>
  </r>
  <r>
    <x v="72"/>
    <x v="6"/>
    <s v="3-1-0"/>
  </r>
  <r>
    <x v="72"/>
    <x v="7"/>
    <s v="49"/>
  </r>
  <r>
    <x v="72"/>
    <x v="8"/>
    <n v="1.3867"/>
  </r>
  <r>
    <x v="72"/>
    <x v="39"/>
    <n v="6"/>
  </r>
  <r>
    <x v="72"/>
    <x v="37"/>
    <m/>
  </r>
  <r>
    <x v="72"/>
    <x v="40"/>
    <m/>
  </r>
  <r>
    <x v="72"/>
    <x v="19"/>
    <m/>
  </r>
  <r>
    <x v="72"/>
    <x v="20"/>
    <m/>
  </r>
  <r>
    <x v="72"/>
    <x v="21"/>
    <m/>
  </r>
  <r>
    <x v="72"/>
    <x v="10"/>
    <m/>
  </r>
  <r>
    <x v="72"/>
    <x v="41"/>
    <m/>
  </r>
  <r>
    <x v="72"/>
    <x v="23"/>
    <m/>
  </r>
  <r>
    <x v="72"/>
    <x v="24"/>
    <m/>
  </r>
  <r>
    <x v="72"/>
    <x v="13"/>
    <m/>
  </r>
  <r>
    <x v="72"/>
    <x v="25"/>
    <m/>
  </r>
  <r>
    <x v="72"/>
    <x v="26"/>
    <m/>
  </r>
  <r>
    <x v="72"/>
    <x v="27"/>
    <m/>
  </r>
  <r>
    <x v="72"/>
    <x v="28"/>
    <m/>
  </r>
  <r>
    <x v="72"/>
    <x v="29"/>
    <m/>
  </r>
  <r>
    <x v="72"/>
    <x v="30"/>
    <m/>
  </r>
  <r>
    <x v="72"/>
    <x v="7"/>
    <n v="1"/>
  </r>
  <r>
    <x v="72"/>
    <x v="7"/>
    <n v="7"/>
  </r>
  <r>
    <x v="0"/>
    <x v="0"/>
    <s v="Bristol"/>
  </r>
  <r>
    <x v="0"/>
    <x v="1"/>
    <m/>
  </r>
  <r>
    <x v="0"/>
    <x v="15"/>
    <s v="m"/>
  </r>
  <r>
    <x v="0"/>
    <x v="3"/>
    <s v="C"/>
  </r>
  <r>
    <x v="0"/>
    <x v="4"/>
    <n v="9"/>
  </r>
  <r>
    <x v="0"/>
    <x v="5"/>
    <s v="C56"/>
  </r>
  <r>
    <x v="0"/>
    <x v="6"/>
    <s v="2-10-0"/>
  </r>
  <r>
    <x v="0"/>
    <x v="7"/>
    <s v="42"/>
  </r>
  <r>
    <x v="0"/>
    <x v="8"/>
    <n v="1.1885999999999999"/>
  </r>
  <r>
    <x v="0"/>
    <x v="39"/>
    <n v="5"/>
  </r>
  <r>
    <x v="0"/>
    <x v="37"/>
    <m/>
  </r>
  <r>
    <x v="0"/>
    <x v="40"/>
    <m/>
  </r>
  <r>
    <x v="0"/>
    <x v="19"/>
    <m/>
  </r>
  <r>
    <x v="0"/>
    <x v="20"/>
    <m/>
  </r>
  <r>
    <x v="0"/>
    <x v="21"/>
    <m/>
  </r>
  <r>
    <x v="0"/>
    <x v="10"/>
    <m/>
  </r>
  <r>
    <x v="0"/>
    <x v="41"/>
    <m/>
  </r>
  <r>
    <x v="0"/>
    <x v="23"/>
    <m/>
  </r>
  <r>
    <x v="0"/>
    <x v="24"/>
    <m/>
  </r>
  <r>
    <x v="0"/>
    <x v="13"/>
    <m/>
  </r>
  <r>
    <x v="0"/>
    <x v="25"/>
    <m/>
  </r>
  <r>
    <x v="0"/>
    <x v="26"/>
    <m/>
  </r>
  <r>
    <x v="0"/>
    <x v="27"/>
    <m/>
  </r>
  <r>
    <x v="0"/>
    <x v="28"/>
    <m/>
  </r>
  <r>
    <x v="0"/>
    <x v="29"/>
    <m/>
  </r>
  <r>
    <x v="0"/>
    <x v="30"/>
    <m/>
  </r>
  <r>
    <x v="0"/>
    <x v="7"/>
    <n v="2"/>
  </r>
  <r>
    <x v="0"/>
    <x v="7"/>
    <n v="7"/>
  </r>
  <r>
    <x v="11"/>
    <x v="0"/>
    <s v="Southampton"/>
  </r>
  <r>
    <x v="11"/>
    <x v="1"/>
    <s v="Hampshire"/>
  </r>
  <r>
    <x v="11"/>
    <x v="15"/>
    <s v="m"/>
  </r>
  <r>
    <x v="11"/>
    <x v="3"/>
    <s v="C"/>
  </r>
  <r>
    <x v="11"/>
    <x v="4"/>
    <n v="10"/>
  </r>
  <r>
    <x v="11"/>
    <x v="5"/>
    <s v="C52"/>
  </r>
  <r>
    <x v="11"/>
    <x v="6"/>
    <s v="2-0-0"/>
  </r>
  <r>
    <x v="11"/>
    <x v="7"/>
    <s v="32"/>
  </r>
  <r>
    <x v="11"/>
    <x v="8"/>
    <n v="0.90559999999999996"/>
  </r>
  <r>
    <x v="11"/>
    <x v="39"/>
    <n v="2"/>
  </r>
  <r>
    <x v="11"/>
    <x v="37"/>
    <m/>
  </r>
  <r>
    <x v="11"/>
    <x v="40"/>
    <m/>
  </r>
  <r>
    <x v="11"/>
    <x v="19"/>
    <m/>
  </r>
  <r>
    <x v="11"/>
    <x v="20"/>
    <m/>
  </r>
  <r>
    <x v="11"/>
    <x v="21"/>
    <m/>
  </r>
  <r>
    <x v="11"/>
    <x v="10"/>
    <m/>
  </r>
  <r>
    <x v="11"/>
    <x v="41"/>
    <m/>
  </r>
  <r>
    <x v="11"/>
    <x v="23"/>
    <m/>
  </r>
  <r>
    <x v="11"/>
    <x v="24"/>
    <m/>
  </r>
  <r>
    <x v="11"/>
    <x v="13"/>
    <m/>
  </r>
  <r>
    <x v="11"/>
    <x v="25"/>
    <m/>
  </r>
  <r>
    <x v="11"/>
    <x v="26"/>
    <n v="1"/>
  </r>
  <r>
    <x v="11"/>
    <x v="27"/>
    <m/>
  </r>
  <r>
    <x v="11"/>
    <x v="28"/>
    <m/>
  </r>
  <r>
    <x v="11"/>
    <x v="29"/>
    <m/>
  </r>
  <r>
    <x v="11"/>
    <x v="30"/>
    <m/>
  </r>
  <r>
    <x v="11"/>
    <x v="7"/>
    <n v="2"/>
  </r>
  <r>
    <x v="11"/>
    <x v="7"/>
    <n v="5"/>
  </r>
  <r>
    <x v="155"/>
    <x v="0"/>
    <m/>
  </r>
  <r>
    <x v="155"/>
    <x v="1"/>
    <m/>
  </r>
  <r>
    <x v="155"/>
    <x v="15"/>
    <s v="nm"/>
  </r>
  <r>
    <x v="155"/>
    <x v="3"/>
    <s v="C"/>
  </r>
  <r>
    <x v="155"/>
    <x v="4"/>
    <n v="11"/>
  </r>
  <r>
    <x v="155"/>
    <x v="5"/>
    <s v="C61"/>
  </r>
  <r>
    <x v="155"/>
    <x v="6"/>
    <s v="1-10-0"/>
  </r>
  <r>
    <x v="155"/>
    <x v="7"/>
    <s v="26"/>
  </r>
  <r>
    <x v="155"/>
    <x v="8"/>
    <n v="0.73580000000000001"/>
  </r>
  <r>
    <x v="155"/>
    <x v="39"/>
    <n v="3"/>
  </r>
  <r>
    <x v="155"/>
    <x v="37"/>
    <m/>
  </r>
  <r>
    <x v="155"/>
    <x v="40"/>
    <m/>
  </r>
  <r>
    <x v="155"/>
    <x v="19"/>
    <m/>
  </r>
  <r>
    <x v="155"/>
    <x v="20"/>
    <m/>
  </r>
  <r>
    <x v="155"/>
    <x v="21"/>
    <m/>
  </r>
  <r>
    <x v="155"/>
    <x v="10"/>
    <m/>
  </r>
  <r>
    <x v="155"/>
    <x v="41"/>
    <m/>
  </r>
  <r>
    <x v="155"/>
    <x v="23"/>
    <m/>
  </r>
  <r>
    <x v="155"/>
    <x v="24"/>
    <m/>
  </r>
  <r>
    <x v="155"/>
    <x v="13"/>
    <m/>
  </r>
  <r>
    <x v="155"/>
    <x v="25"/>
    <m/>
  </r>
  <r>
    <x v="155"/>
    <x v="26"/>
    <m/>
  </r>
  <r>
    <x v="155"/>
    <x v="27"/>
    <m/>
  </r>
  <r>
    <x v="155"/>
    <x v="28"/>
    <m/>
  </r>
  <r>
    <x v="155"/>
    <x v="29"/>
    <m/>
  </r>
  <r>
    <x v="155"/>
    <x v="30"/>
    <m/>
  </r>
  <r>
    <x v="155"/>
    <x v="7"/>
    <n v="2"/>
  </r>
  <r>
    <x v="155"/>
    <x v="7"/>
    <n v="5"/>
  </r>
  <r>
    <x v="106"/>
    <x v="0"/>
    <m/>
  </r>
  <r>
    <x v="106"/>
    <x v="1"/>
    <m/>
  </r>
  <r>
    <x v="106"/>
    <x v="15"/>
    <s v="m"/>
  </r>
  <r>
    <x v="106"/>
    <x v="3"/>
    <s v="C"/>
  </r>
  <r>
    <x v="106"/>
    <x v="4"/>
    <n v="12"/>
  </r>
  <r>
    <x v="106"/>
    <x v="5"/>
    <s v="C63"/>
  </r>
  <r>
    <x v="106"/>
    <x v="6"/>
    <s v="0-9-0"/>
  </r>
  <r>
    <x v="106"/>
    <x v="7"/>
    <s v="9"/>
  </r>
  <r>
    <x v="106"/>
    <x v="8"/>
    <n v="0.25469999999999998"/>
  </r>
  <r>
    <x v="106"/>
    <x v="39"/>
    <n v="1"/>
  </r>
  <r>
    <x v="106"/>
    <x v="37"/>
    <m/>
  </r>
  <r>
    <x v="106"/>
    <x v="40"/>
    <m/>
  </r>
  <r>
    <x v="106"/>
    <x v="19"/>
    <m/>
  </r>
  <r>
    <x v="106"/>
    <x v="20"/>
    <m/>
  </r>
  <r>
    <x v="106"/>
    <x v="21"/>
    <m/>
  </r>
  <r>
    <x v="106"/>
    <x v="10"/>
    <m/>
  </r>
  <r>
    <x v="106"/>
    <x v="41"/>
    <m/>
  </r>
  <r>
    <x v="106"/>
    <x v="23"/>
    <m/>
  </r>
  <r>
    <x v="106"/>
    <x v="24"/>
    <m/>
  </r>
  <r>
    <x v="106"/>
    <x v="13"/>
    <m/>
  </r>
  <r>
    <x v="106"/>
    <x v="25"/>
    <m/>
  </r>
  <r>
    <x v="106"/>
    <x v="26"/>
    <m/>
  </r>
  <r>
    <x v="106"/>
    <x v="27"/>
    <m/>
  </r>
  <r>
    <x v="106"/>
    <x v="28"/>
    <m/>
  </r>
  <r>
    <x v="106"/>
    <x v="29"/>
    <m/>
  </r>
  <r>
    <x v="106"/>
    <x v="30"/>
    <m/>
  </r>
  <r>
    <x v="106"/>
    <x v="7"/>
    <n v="1"/>
  </r>
  <r>
    <x v="106"/>
    <x v="7"/>
    <n v="2"/>
  </r>
  <r>
    <x v="89"/>
    <x v="0"/>
    <s v="Bournemouth"/>
  </r>
  <r>
    <x v="89"/>
    <x v="1"/>
    <m/>
  </r>
  <r>
    <x v="89"/>
    <x v="15"/>
    <s v="m"/>
  </r>
  <r>
    <x v="89"/>
    <x v="3"/>
    <s v="C"/>
  </r>
  <r>
    <x v="89"/>
    <x v="4"/>
    <n v="13"/>
  </r>
  <r>
    <x v="89"/>
    <x v="5"/>
    <s v="C59"/>
  </r>
  <r>
    <x v="89"/>
    <x v="6"/>
    <s v="0-8-0"/>
  </r>
  <r>
    <x v="89"/>
    <x v="7"/>
    <s v="8"/>
  </r>
  <r>
    <x v="89"/>
    <x v="8"/>
    <n v="0.22639999999999999"/>
  </r>
  <r>
    <x v="89"/>
    <x v="39"/>
    <n v="1"/>
  </r>
  <r>
    <x v="89"/>
    <x v="37"/>
    <m/>
  </r>
  <r>
    <x v="89"/>
    <x v="40"/>
    <m/>
  </r>
  <r>
    <x v="89"/>
    <x v="19"/>
    <m/>
  </r>
  <r>
    <x v="89"/>
    <x v="20"/>
    <m/>
  </r>
  <r>
    <x v="89"/>
    <x v="21"/>
    <m/>
  </r>
  <r>
    <x v="89"/>
    <x v="10"/>
    <m/>
  </r>
  <r>
    <x v="89"/>
    <x v="41"/>
    <m/>
  </r>
  <r>
    <x v="89"/>
    <x v="23"/>
    <m/>
  </r>
  <r>
    <x v="89"/>
    <x v="24"/>
    <m/>
  </r>
  <r>
    <x v="89"/>
    <x v="13"/>
    <m/>
  </r>
  <r>
    <x v="89"/>
    <x v="25"/>
    <m/>
  </r>
  <r>
    <x v="89"/>
    <x v="26"/>
    <m/>
  </r>
  <r>
    <x v="89"/>
    <x v="27"/>
    <m/>
  </r>
  <r>
    <x v="89"/>
    <x v="28"/>
    <m/>
  </r>
  <r>
    <x v="89"/>
    <x v="29"/>
    <m/>
  </r>
  <r>
    <x v="89"/>
    <x v="30"/>
    <m/>
  </r>
  <r>
    <x v="89"/>
    <x v="7"/>
    <n v="0"/>
  </r>
  <r>
    <x v="89"/>
    <x v="7"/>
    <n v="1"/>
  </r>
  <r>
    <x v="10"/>
    <x v="0"/>
    <s v="Southampton"/>
  </r>
  <r>
    <x v="10"/>
    <x v="1"/>
    <m/>
  </r>
  <r>
    <x v="10"/>
    <x v="15"/>
    <s v="m"/>
  </r>
  <r>
    <x v="10"/>
    <x v="3"/>
    <s v="C"/>
  </r>
  <r>
    <x v="10"/>
    <x v="4"/>
    <n v="18"/>
  </r>
  <r>
    <x v="10"/>
    <x v="5"/>
    <s v="C51"/>
  </r>
  <r>
    <x v="10"/>
    <x v="6"/>
    <s v="0"/>
  </r>
  <r>
    <x v="10"/>
    <x v="7"/>
    <s v="0"/>
  </r>
  <r>
    <x v="10"/>
    <x v="8"/>
    <n v="0"/>
  </r>
  <r>
    <x v="10"/>
    <x v="39"/>
    <m/>
  </r>
  <r>
    <x v="10"/>
    <x v="37"/>
    <m/>
  </r>
  <r>
    <x v="10"/>
    <x v="40"/>
    <m/>
  </r>
  <r>
    <x v="10"/>
    <x v="19"/>
    <m/>
  </r>
  <r>
    <x v="10"/>
    <x v="20"/>
    <m/>
  </r>
  <r>
    <x v="10"/>
    <x v="21"/>
    <m/>
  </r>
  <r>
    <x v="10"/>
    <x v="10"/>
    <m/>
  </r>
  <r>
    <x v="10"/>
    <x v="41"/>
    <m/>
  </r>
  <r>
    <x v="10"/>
    <x v="23"/>
    <m/>
  </r>
  <r>
    <x v="10"/>
    <x v="24"/>
    <m/>
  </r>
  <r>
    <x v="10"/>
    <x v="13"/>
    <m/>
  </r>
  <r>
    <x v="10"/>
    <x v="25"/>
    <m/>
  </r>
  <r>
    <x v="10"/>
    <x v="26"/>
    <m/>
  </r>
  <r>
    <x v="10"/>
    <x v="27"/>
    <m/>
  </r>
  <r>
    <x v="10"/>
    <x v="28"/>
    <m/>
  </r>
  <r>
    <x v="10"/>
    <x v="29"/>
    <m/>
  </r>
  <r>
    <x v="10"/>
    <x v="30"/>
    <m/>
  </r>
  <r>
    <x v="10"/>
    <x v="7"/>
    <n v="0"/>
  </r>
  <r>
    <x v="10"/>
    <x v="7"/>
    <n v="0"/>
  </r>
  <r>
    <x v="24"/>
    <x v="0"/>
    <s v="Cardiff"/>
  </r>
  <r>
    <x v="24"/>
    <x v="1"/>
    <m/>
  </r>
  <r>
    <x v="24"/>
    <x v="15"/>
    <s v="nm"/>
  </r>
  <r>
    <x v="24"/>
    <x v="3"/>
    <s v="C"/>
  </r>
  <r>
    <x v="24"/>
    <x v="4"/>
    <n v="18"/>
  </r>
  <r>
    <x v="24"/>
    <x v="5"/>
    <s v="C53"/>
  </r>
  <r>
    <x v="24"/>
    <x v="6"/>
    <s v="0"/>
  </r>
  <r>
    <x v="24"/>
    <x v="7"/>
    <s v="0"/>
  </r>
  <r>
    <x v="24"/>
    <x v="8"/>
    <n v="0"/>
  </r>
  <r>
    <x v="24"/>
    <x v="39"/>
    <m/>
  </r>
  <r>
    <x v="24"/>
    <x v="37"/>
    <m/>
  </r>
  <r>
    <x v="24"/>
    <x v="40"/>
    <m/>
  </r>
  <r>
    <x v="24"/>
    <x v="19"/>
    <m/>
  </r>
  <r>
    <x v="24"/>
    <x v="20"/>
    <m/>
  </r>
  <r>
    <x v="24"/>
    <x v="21"/>
    <m/>
  </r>
  <r>
    <x v="24"/>
    <x v="10"/>
    <m/>
  </r>
  <r>
    <x v="24"/>
    <x v="41"/>
    <m/>
  </r>
  <r>
    <x v="24"/>
    <x v="23"/>
    <m/>
  </r>
  <r>
    <x v="24"/>
    <x v="24"/>
    <m/>
  </r>
  <r>
    <x v="24"/>
    <x v="13"/>
    <m/>
  </r>
  <r>
    <x v="24"/>
    <x v="25"/>
    <m/>
  </r>
  <r>
    <x v="24"/>
    <x v="26"/>
    <m/>
  </r>
  <r>
    <x v="24"/>
    <x v="27"/>
    <m/>
  </r>
  <r>
    <x v="24"/>
    <x v="28"/>
    <m/>
  </r>
  <r>
    <x v="24"/>
    <x v="29"/>
    <m/>
  </r>
  <r>
    <x v="24"/>
    <x v="30"/>
    <m/>
  </r>
  <r>
    <x v="24"/>
    <x v="7"/>
    <n v="0"/>
  </r>
  <r>
    <x v="24"/>
    <x v="7"/>
    <n v="0"/>
  </r>
  <r>
    <x v="48"/>
    <x v="0"/>
    <s v="Weston Super Mare"/>
  </r>
  <r>
    <x v="48"/>
    <x v="1"/>
    <m/>
  </r>
  <r>
    <x v="48"/>
    <x v="15"/>
    <s v="m"/>
  </r>
  <r>
    <x v="48"/>
    <x v="3"/>
    <s v="C"/>
  </r>
  <r>
    <x v="48"/>
    <x v="4"/>
    <n v="18"/>
  </r>
  <r>
    <x v="48"/>
    <x v="5"/>
    <s v="C60"/>
  </r>
  <r>
    <x v="48"/>
    <x v="6"/>
    <s v="0"/>
  </r>
  <r>
    <x v="48"/>
    <x v="7"/>
    <s v="0"/>
  </r>
  <r>
    <x v="48"/>
    <x v="8"/>
    <n v="0"/>
  </r>
  <r>
    <x v="48"/>
    <x v="39"/>
    <m/>
  </r>
  <r>
    <x v="48"/>
    <x v="37"/>
    <m/>
  </r>
  <r>
    <x v="48"/>
    <x v="40"/>
    <m/>
  </r>
  <r>
    <x v="48"/>
    <x v="19"/>
    <m/>
  </r>
  <r>
    <x v="48"/>
    <x v="20"/>
    <m/>
  </r>
  <r>
    <x v="48"/>
    <x v="21"/>
    <m/>
  </r>
  <r>
    <x v="48"/>
    <x v="10"/>
    <m/>
  </r>
  <r>
    <x v="48"/>
    <x v="41"/>
    <m/>
  </r>
  <r>
    <x v="48"/>
    <x v="23"/>
    <m/>
  </r>
  <r>
    <x v="48"/>
    <x v="24"/>
    <m/>
  </r>
  <r>
    <x v="48"/>
    <x v="13"/>
    <m/>
  </r>
  <r>
    <x v="48"/>
    <x v="25"/>
    <m/>
  </r>
  <r>
    <x v="48"/>
    <x v="26"/>
    <m/>
  </r>
  <r>
    <x v="48"/>
    <x v="27"/>
    <m/>
  </r>
  <r>
    <x v="48"/>
    <x v="28"/>
    <m/>
  </r>
  <r>
    <x v="48"/>
    <x v="29"/>
    <m/>
  </r>
  <r>
    <x v="48"/>
    <x v="30"/>
    <m/>
  </r>
  <r>
    <x v="48"/>
    <x v="7"/>
    <n v="0"/>
  </r>
  <r>
    <x v="48"/>
    <x v="7"/>
    <n v="0"/>
  </r>
  <r>
    <x v="87"/>
    <x v="0"/>
    <s v="Southampton"/>
  </r>
  <r>
    <x v="87"/>
    <x v="1"/>
    <m/>
  </r>
  <r>
    <x v="87"/>
    <x v="15"/>
    <s v="m"/>
  </r>
  <r>
    <x v="87"/>
    <x v="3"/>
    <s v="C"/>
  </r>
  <r>
    <x v="87"/>
    <x v="4"/>
    <n v="18"/>
  </r>
  <r>
    <x v="87"/>
    <x v="5"/>
    <s v="C62"/>
  </r>
  <r>
    <x v="87"/>
    <x v="6"/>
    <s v="0"/>
  </r>
  <r>
    <x v="87"/>
    <x v="7"/>
    <s v="0"/>
  </r>
  <r>
    <x v="87"/>
    <x v="8"/>
    <n v="0"/>
  </r>
  <r>
    <x v="87"/>
    <x v="39"/>
    <m/>
  </r>
  <r>
    <x v="87"/>
    <x v="37"/>
    <m/>
  </r>
  <r>
    <x v="87"/>
    <x v="40"/>
    <m/>
  </r>
  <r>
    <x v="87"/>
    <x v="19"/>
    <m/>
  </r>
  <r>
    <x v="87"/>
    <x v="20"/>
    <m/>
  </r>
  <r>
    <x v="87"/>
    <x v="21"/>
    <m/>
  </r>
  <r>
    <x v="87"/>
    <x v="10"/>
    <m/>
  </r>
  <r>
    <x v="87"/>
    <x v="41"/>
    <m/>
  </r>
  <r>
    <x v="87"/>
    <x v="23"/>
    <m/>
  </r>
  <r>
    <x v="87"/>
    <x v="24"/>
    <m/>
  </r>
  <r>
    <x v="87"/>
    <x v="13"/>
    <m/>
  </r>
  <r>
    <x v="87"/>
    <x v="25"/>
    <m/>
  </r>
  <r>
    <x v="87"/>
    <x v="26"/>
    <m/>
  </r>
  <r>
    <x v="87"/>
    <x v="27"/>
    <m/>
  </r>
  <r>
    <x v="87"/>
    <x v="28"/>
    <m/>
  </r>
  <r>
    <x v="87"/>
    <x v="29"/>
    <m/>
  </r>
  <r>
    <x v="87"/>
    <x v="30"/>
    <m/>
  </r>
  <r>
    <x v="87"/>
    <x v="7"/>
    <n v="0"/>
  </r>
  <r>
    <x v="87"/>
    <x v="7"/>
    <n v="0"/>
  </r>
  <r>
    <x v="110"/>
    <x v="0"/>
    <m/>
  </r>
  <r>
    <x v="110"/>
    <x v="1"/>
    <m/>
  </r>
  <r>
    <x v="110"/>
    <x v="15"/>
    <s v="m"/>
  </r>
  <r>
    <x v="110"/>
    <x v="3"/>
    <s v="C"/>
  </r>
  <r>
    <x v="110"/>
    <x v="4"/>
    <n v="18"/>
  </r>
  <r>
    <x v="110"/>
    <x v="5"/>
    <s v="C65"/>
  </r>
  <r>
    <x v="110"/>
    <x v="6"/>
    <s v="0"/>
  </r>
  <r>
    <x v="110"/>
    <x v="7"/>
    <s v="0"/>
  </r>
  <r>
    <x v="110"/>
    <x v="8"/>
    <n v="0"/>
  </r>
  <r>
    <x v="110"/>
    <x v="39"/>
    <m/>
  </r>
  <r>
    <x v="110"/>
    <x v="37"/>
    <m/>
  </r>
  <r>
    <x v="110"/>
    <x v="40"/>
    <m/>
  </r>
  <r>
    <x v="110"/>
    <x v="19"/>
    <m/>
  </r>
  <r>
    <x v="110"/>
    <x v="20"/>
    <m/>
  </r>
  <r>
    <x v="110"/>
    <x v="21"/>
    <m/>
  </r>
  <r>
    <x v="110"/>
    <x v="10"/>
    <m/>
  </r>
  <r>
    <x v="110"/>
    <x v="41"/>
    <m/>
  </r>
  <r>
    <x v="110"/>
    <x v="23"/>
    <m/>
  </r>
  <r>
    <x v="110"/>
    <x v="24"/>
    <m/>
  </r>
  <r>
    <x v="110"/>
    <x v="13"/>
    <m/>
  </r>
  <r>
    <x v="110"/>
    <x v="25"/>
    <m/>
  </r>
  <r>
    <x v="110"/>
    <x v="26"/>
    <m/>
  </r>
  <r>
    <x v="110"/>
    <x v="27"/>
    <m/>
  </r>
  <r>
    <x v="110"/>
    <x v="28"/>
    <m/>
  </r>
  <r>
    <x v="110"/>
    <x v="29"/>
    <m/>
  </r>
  <r>
    <x v="110"/>
    <x v="30"/>
    <m/>
  </r>
  <r>
    <x v="110"/>
    <x v="7"/>
    <n v="0"/>
  </r>
  <r>
    <x v="110"/>
    <x v="7"/>
    <n v="0"/>
  </r>
  <r>
    <x v="85"/>
    <x v="0"/>
    <s v="Southampton"/>
  </r>
  <r>
    <x v="85"/>
    <x v="1"/>
    <m/>
  </r>
  <r>
    <x v="85"/>
    <x v="15"/>
    <s v="m"/>
  </r>
  <r>
    <x v="85"/>
    <x v="3"/>
    <s v="C"/>
  </r>
  <r>
    <x v="85"/>
    <x v="4"/>
    <n v="18"/>
  </r>
  <r>
    <x v="85"/>
    <x v="5"/>
    <s v="C67"/>
  </r>
  <r>
    <x v="85"/>
    <x v="6"/>
    <s v="0"/>
  </r>
  <r>
    <x v="85"/>
    <x v="7"/>
    <s v="0"/>
  </r>
  <r>
    <x v="85"/>
    <x v="8"/>
    <n v="0"/>
  </r>
  <r>
    <x v="85"/>
    <x v="39"/>
    <m/>
  </r>
  <r>
    <x v="85"/>
    <x v="37"/>
    <m/>
  </r>
  <r>
    <x v="85"/>
    <x v="40"/>
    <m/>
  </r>
  <r>
    <x v="85"/>
    <x v="19"/>
    <m/>
  </r>
  <r>
    <x v="85"/>
    <x v="20"/>
    <m/>
  </r>
  <r>
    <x v="85"/>
    <x v="21"/>
    <m/>
  </r>
  <r>
    <x v="85"/>
    <x v="10"/>
    <m/>
  </r>
  <r>
    <x v="85"/>
    <x v="41"/>
    <m/>
  </r>
  <r>
    <x v="85"/>
    <x v="23"/>
    <m/>
  </r>
  <r>
    <x v="85"/>
    <x v="24"/>
    <m/>
  </r>
  <r>
    <x v="85"/>
    <x v="13"/>
    <m/>
  </r>
  <r>
    <x v="85"/>
    <x v="25"/>
    <m/>
  </r>
  <r>
    <x v="85"/>
    <x v="26"/>
    <m/>
  </r>
  <r>
    <x v="85"/>
    <x v="27"/>
    <m/>
  </r>
  <r>
    <x v="85"/>
    <x v="28"/>
    <m/>
  </r>
  <r>
    <x v="85"/>
    <x v="29"/>
    <m/>
  </r>
  <r>
    <x v="85"/>
    <x v="30"/>
    <m/>
  </r>
  <r>
    <x v="85"/>
    <x v="7"/>
    <n v="0"/>
  </r>
  <r>
    <x v="85"/>
    <x v="7"/>
    <n v="0"/>
  </r>
  <r>
    <x v="43"/>
    <x v="0"/>
    <m/>
  </r>
  <r>
    <x v="43"/>
    <x v="1"/>
    <m/>
  </r>
  <r>
    <x v="43"/>
    <x v="15"/>
    <s v="M"/>
  </r>
  <r>
    <x v="43"/>
    <x v="3"/>
    <s v="C"/>
  </r>
  <r>
    <x v="43"/>
    <x v="4"/>
    <n v="18"/>
  </r>
  <r>
    <x v="43"/>
    <x v="5"/>
    <s v="C68"/>
  </r>
  <r>
    <x v="43"/>
    <x v="6"/>
    <s v="0"/>
  </r>
  <r>
    <x v="43"/>
    <x v="7"/>
    <s v="0"/>
  </r>
  <r>
    <x v="43"/>
    <x v="8"/>
    <n v="0"/>
  </r>
  <r>
    <x v="43"/>
    <x v="39"/>
    <m/>
  </r>
  <r>
    <x v="43"/>
    <x v="37"/>
    <m/>
  </r>
  <r>
    <x v="43"/>
    <x v="40"/>
    <m/>
  </r>
  <r>
    <x v="43"/>
    <x v="19"/>
    <m/>
  </r>
  <r>
    <x v="43"/>
    <x v="20"/>
    <m/>
  </r>
  <r>
    <x v="43"/>
    <x v="21"/>
    <m/>
  </r>
  <r>
    <x v="43"/>
    <x v="10"/>
    <m/>
  </r>
  <r>
    <x v="43"/>
    <x v="41"/>
    <m/>
  </r>
  <r>
    <x v="43"/>
    <x v="23"/>
    <m/>
  </r>
  <r>
    <x v="43"/>
    <x v="24"/>
    <m/>
  </r>
  <r>
    <x v="43"/>
    <x v="13"/>
    <m/>
  </r>
  <r>
    <x v="43"/>
    <x v="25"/>
    <m/>
  </r>
  <r>
    <x v="43"/>
    <x v="26"/>
    <m/>
  </r>
  <r>
    <x v="43"/>
    <x v="27"/>
    <m/>
  </r>
  <r>
    <x v="43"/>
    <x v="28"/>
    <m/>
  </r>
  <r>
    <x v="43"/>
    <x v="29"/>
    <m/>
  </r>
  <r>
    <x v="43"/>
    <x v="30"/>
    <m/>
  </r>
  <r>
    <x v="43"/>
    <x v="7"/>
    <n v="0"/>
  </r>
  <r>
    <x v="43"/>
    <x v="7"/>
    <n v="0"/>
  </r>
  <r>
    <x v="7"/>
    <x v="42"/>
    <s v="Southampton"/>
  </r>
  <r>
    <x v="7"/>
    <x v="7"/>
    <m/>
  </r>
  <r>
    <x v="7"/>
    <x v="43"/>
    <s v="m"/>
  </r>
  <r>
    <x v="7"/>
    <x v="44"/>
    <s v="A"/>
  </r>
  <r>
    <x v="7"/>
    <x v="45"/>
    <n v="2"/>
  </r>
  <r>
    <x v="7"/>
    <x v="46"/>
    <s v="A02"/>
  </r>
  <r>
    <x v="7"/>
    <x v="47"/>
    <s v="7-0-0"/>
  </r>
  <r>
    <x v="7"/>
    <x v="48"/>
    <s v="112"/>
  </r>
  <r>
    <x v="7"/>
    <x v="49"/>
    <n v="3.1696"/>
  </r>
  <r>
    <x v="7"/>
    <x v="50"/>
    <n v="14"/>
  </r>
  <r>
    <x v="7"/>
    <x v="7"/>
    <m/>
  </r>
  <r>
    <x v="7"/>
    <x v="7"/>
    <m/>
  </r>
  <r>
    <x v="7"/>
    <x v="7"/>
    <m/>
  </r>
  <r>
    <x v="7"/>
    <x v="7"/>
    <m/>
  </r>
  <r>
    <x v="7"/>
    <x v="7"/>
    <m/>
  </r>
  <r>
    <x v="7"/>
    <x v="7"/>
    <m/>
  </r>
  <r>
    <x v="7"/>
    <x v="7"/>
    <m/>
  </r>
  <r>
    <x v="7"/>
    <x v="7"/>
    <m/>
  </r>
  <r>
    <x v="7"/>
    <x v="7"/>
    <m/>
  </r>
  <r>
    <x v="7"/>
    <x v="7"/>
    <m/>
  </r>
  <r>
    <x v="7"/>
    <x v="7"/>
    <m/>
  </r>
  <r>
    <x v="7"/>
    <x v="7"/>
    <m/>
  </r>
  <r>
    <x v="7"/>
    <x v="7"/>
    <m/>
  </r>
  <r>
    <x v="7"/>
    <x v="7"/>
    <m/>
  </r>
  <r>
    <x v="7"/>
    <x v="7"/>
    <m/>
  </r>
  <r>
    <x v="7"/>
    <x v="7"/>
    <m/>
  </r>
  <r>
    <x v="7"/>
    <x v="51"/>
    <n v="0"/>
  </r>
  <r>
    <x v="7"/>
    <x v="52"/>
    <n v="14"/>
  </r>
  <r>
    <x v="18"/>
    <x v="42"/>
    <s v="Southampton"/>
  </r>
  <r>
    <x v="18"/>
    <x v="7"/>
    <s v="Hampshire"/>
  </r>
  <r>
    <x v="18"/>
    <x v="43"/>
    <s v="m"/>
  </r>
  <r>
    <x v="18"/>
    <x v="44"/>
    <s v="A"/>
  </r>
  <r>
    <x v="18"/>
    <x v="45"/>
    <n v="3"/>
  </r>
  <r>
    <x v="18"/>
    <x v="46"/>
    <s v="A13"/>
  </r>
  <r>
    <x v="18"/>
    <x v="47"/>
    <s v="6-6-0"/>
  </r>
  <r>
    <x v="18"/>
    <x v="48"/>
    <s v="102"/>
  </r>
  <r>
    <x v="18"/>
    <x v="49"/>
    <n v="2.8866000000000001"/>
  </r>
  <r>
    <x v="18"/>
    <x v="50"/>
    <m/>
  </r>
  <r>
    <x v="18"/>
    <x v="7"/>
    <m/>
  </r>
  <r>
    <x v="18"/>
    <x v="7"/>
    <m/>
  </r>
  <r>
    <x v="18"/>
    <x v="7"/>
    <m/>
  </r>
  <r>
    <x v="18"/>
    <x v="7"/>
    <m/>
  </r>
  <r>
    <x v="18"/>
    <x v="7"/>
    <m/>
  </r>
  <r>
    <x v="18"/>
    <x v="7"/>
    <m/>
  </r>
  <r>
    <x v="18"/>
    <x v="7"/>
    <m/>
  </r>
  <r>
    <x v="18"/>
    <x v="7"/>
    <n v="5"/>
  </r>
  <r>
    <x v="18"/>
    <x v="7"/>
    <n v="1"/>
  </r>
  <r>
    <x v="18"/>
    <x v="7"/>
    <m/>
  </r>
  <r>
    <x v="18"/>
    <x v="7"/>
    <m/>
  </r>
  <r>
    <x v="18"/>
    <x v="7"/>
    <m/>
  </r>
  <r>
    <x v="18"/>
    <x v="7"/>
    <n v="2"/>
  </r>
  <r>
    <x v="18"/>
    <x v="7"/>
    <m/>
  </r>
  <r>
    <x v="18"/>
    <x v="7"/>
    <m/>
  </r>
  <r>
    <x v="18"/>
    <x v="7"/>
    <m/>
  </r>
  <r>
    <x v="18"/>
    <x v="51"/>
    <n v="1"/>
  </r>
  <r>
    <x v="18"/>
    <x v="52"/>
    <n v="9"/>
  </r>
  <r>
    <x v="32"/>
    <x v="42"/>
    <s v="Bristol"/>
  </r>
  <r>
    <x v="32"/>
    <x v="7"/>
    <m/>
  </r>
  <r>
    <x v="32"/>
    <x v="43"/>
    <s v="m"/>
  </r>
  <r>
    <x v="32"/>
    <x v="44"/>
    <s v="A"/>
  </r>
  <r>
    <x v="32"/>
    <x v="45"/>
    <n v="4"/>
  </r>
  <r>
    <x v="32"/>
    <x v="46"/>
    <s v="A15"/>
  </r>
  <r>
    <x v="32"/>
    <x v="47"/>
    <s v="5-5-0"/>
  </r>
  <r>
    <x v="32"/>
    <x v="48"/>
    <s v="85"/>
  </r>
  <r>
    <x v="32"/>
    <x v="49"/>
    <n v="2.4055"/>
  </r>
  <r>
    <x v="32"/>
    <x v="50"/>
    <m/>
  </r>
  <r>
    <x v="32"/>
    <x v="7"/>
    <m/>
  </r>
  <r>
    <x v="32"/>
    <x v="7"/>
    <m/>
  </r>
  <r>
    <x v="32"/>
    <x v="7"/>
    <m/>
  </r>
  <r>
    <x v="32"/>
    <x v="7"/>
    <m/>
  </r>
  <r>
    <x v="32"/>
    <x v="7"/>
    <m/>
  </r>
  <r>
    <x v="32"/>
    <x v="7"/>
    <n v="2"/>
  </r>
  <r>
    <x v="32"/>
    <x v="7"/>
    <m/>
  </r>
  <r>
    <x v="32"/>
    <x v="7"/>
    <m/>
  </r>
  <r>
    <x v="32"/>
    <x v="7"/>
    <m/>
  </r>
  <r>
    <x v="32"/>
    <x v="7"/>
    <m/>
  </r>
  <r>
    <x v="32"/>
    <x v="7"/>
    <n v="1"/>
  </r>
  <r>
    <x v="32"/>
    <x v="7"/>
    <m/>
  </r>
  <r>
    <x v="32"/>
    <x v="7"/>
    <n v="1"/>
  </r>
  <r>
    <x v="32"/>
    <x v="7"/>
    <n v="1"/>
  </r>
  <r>
    <x v="32"/>
    <x v="7"/>
    <m/>
  </r>
  <r>
    <x v="32"/>
    <x v="7"/>
    <m/>
  </r>
  <r>
    <x v="32"/>
    <x v="51"/>
    <n v="3"/>
  </r>
  <r>
    <x v="32"/>
    <x v="52"/>
    <n v="8"/>
  </r>
  <r>
    <x v="133"/>
    <x v="42"/>
    <m/>
  </r>
  <r>
    <x v="133"/>
    <x v="7"/>
    <m/>
  </r>
  <r>
    <x v="133"/>
    <x v="43"/>
    <s v="nm"/>
  </r>
  <r>
    <x v="133"/>
    <x v="44"/>
    <s v="A"/>
  </r>
  <r>
    <x v="133"/>
    <x v="45"/>
    <n v="5"/>
  </r>
  <r>
    <x v="133"/>
    <x v="46"/>
    <s v="A04"/>
  </r>
  <r>
    <x v="133"/>
    <x v="47"/>
    <s v="4-13-0"/>
  </r>
  <r>
    <x v="133"/>
    <x v="48"/>
    <s v="77"/>
  </r>
  <r>
    <x v="133"/>
    <x v="49"/>
    <n v="2.1791"/>
  </r>
  <r>
    <x v="133"/>
    <x v="50"/>
    <n v="4"/>
  </r>
  <r>
    <x v="133"/>
    <x v="7"/>
    <m/>
  </r>
  <r>
    <x v="133"/>
    <x v="7"/>
    <m/>
  </r>
  <r>
    <x v="133"/>
    <x v="7"/>
    <m/>
  </r>
  <r>
    <x v="133"/>
    <x v="7"/>
    <m/>
  </r>
  <r>
    <x v="133"/>
    <x v="7"/>
    <m/>
  </r>
  <r>
    <x v="133"/>
    <x v="7"/>
    <m/>
  </r>
  <r>
    <x v="133"/>
    <x v="7"/>
    <m/>
  </r>
  <r>
    <x v="133"/>
    <x v="7"/>
    <n v="1"/>
  </r>
  <r>
    <x v="133"/>
    <x v="7"/>
    <m/>
  </r>
  <r>
    <x v="133"/>
    <x v="7"/>
    <m/>
  </r>
  <r>
    <x v="133"/>
    <x v="7"/>
    <n v="1"/>
  </r>
  <r>
    <x v="133"/>
    <x v="7"/>
    <m/>
  </r>
  <r>
    <x v="133"/>
    <x v="7"/>
    <m/>
  </r>
  <r>
    <x v="133"/>
    <x v="7"/>
    <m/>
  </r>
  <r>
    <x v="133"/>
    <x v="7"/>
    <m/>
  </r>
  <r>
    <x v="133"/>
    <x v="7"/>
    <m/>
  </r>
  <r>
    <x v="133"/>
    <x v="51"/>
    <n v="0"/>
  </r>
  <r>
    <x v="133"/>
    <x v="52"/>
    <n v="6"/>
  </r>
  <r>
    <x v="39"/>
    <x v="42"/>
    <s v="Worthing"/>
  </r>
  <r>
    <x v="39"/>
    <x v="7"/>
    <m/>
  </r>
  <r>
    <x v="39"/>
    <x v="43"/>
    <s v="m"/>
  </r>
  <r>
    <x v="39"/>
    <x v="44"/>
    <s v="A"/>
  </r>
  <r>
    <x v="39"/>
    <x v="45"/>
    <n v="6"/>
  </r>
  <r>
    <x v="39"/>
    <x v="46"/>
    <s v="A03"/>
  </r>
  <r>
    <x v="39"/>
    <x v="47"/>
    <s v="4-8-0"/>
  </r>
  <r>
    <x v="39"/>
    <x v="48"/>
    <s v="72"/>
  </r>
  <r>
    <x v="39"/>
    <x v="49"/>
    <n v="2.0375999999999999"/>
  </r>
  <r>
    <x v="39"/>
    <x v="50"/>
    <n v="9"/>
  </r>
  <r>
    <x v="39"/>
    <x v="7"/>
    <m/>
  </r>
  <r>
    <x v="39"/>
    <x v="7"/>
    <m/>
  </r>
  <r>
    <x v="39"/>
    <x v="7"/>
    <m/>
  </r>
  <r>
    <x v="39"/>
    <x v="7"/>
    <m/>
  </r>
  <r>
    <x v="39"/>
    <x v="7"/>
    <m/>
  </r>
  <r>
    <x v="39"/>
    <x v="7"/>
    <m/>
  </r>
  <r>
    <x v="39"/>
    <x v="7"/>
    <m/>
  </r>
  <r>
    <x v="39"/>
    <x v="7"/>
    <m/>
  </r>
  <r>
    <x v="39"/>
    <x v="7"/>
    <m/>
  </r>
  <r>
    <x v="39"/>
    <x v="7"/>
    <m/>
  </r>
  <r>
    <x v="39"/>
    <x v="7"/>
    <m/>
  </r>
  <r>
    <x v="39"/>
    <x v="7"/>
    <m/>
  </r>
  <r>
    <x v="39"/>
    <x v="7"/>
    <m/>
  </r>
  <r>
    <x v="39"/>
    <x v="7"/>
    <m/>
  </r>
  <r>
    <x v="39"/>
    <x v="7"/>
    <m/>
  </r>
  <r>
    <x v="39"/>
    <x v="7"/>
    <m/>
  </r>
  <r>
    <x v="39"/>
    <x v="51"/>
    <n v="0"/>
  </r>
  <r>
    <x v="39"/>
    <x v="52"/>
    <n v="9"/>
  </r>
  <r>
    <x v="40"/>
    <x v="42"/>
    <m/>
  </r>
  <r>
    <x v="40"/>
    <x v="7"/>
    <m/>
  </r>
  <r>
    <x v="40"/>
    <x v="43"/>
    <s v="m"/>
  </r>
  <r>
    <x v="40"/>
    <x v="44"/>
    <s v="A"/>
  </r>
  <r>
    <x v="40"/>
    <x v="45"/>
    <n v="7"/>
  </r>
  <r>
    <x v="40"/>
    <x v="46"/>
    <s v="A10"/>
  </r>
  <r>
    <x v="40"/>
    <x v="47"/>
    <s v="4-0-0"/>
  </r>
  <r>
    <x v="40"/>
    <x v="48"/>
    <s v="64"/>
  </r>
  <r>
    <x v="40"/>
    <x v="49"/>
    <n v="1.8111999999999999"/>
  </r>
  <r>
    <x v="40"/>
    <x v="50"/>
    <n v="8"/>
  </r>
  <r>
    <x v="40"/>
    <x v="7"/>
    <m/>
  </r>
  <r>
    <x v="40"/>
    <x v="7"/>
    <m/>
  </r>
  <r>
    <x v="40"/>
    <x v="7"/>
    <m/>
  </r>
  <r>
    <x v="40"/>
    <x v="7"/>
    <m/>
  </r>
  <r>
    <x v="40"/>
    <x v="7"/>
    <m/>
  </r>
  <r>
    <x v="40"/>
    <x v="7"/>
    <m/>
  </r>
  <r>
    <x v="40"/>
    <x v="7"/>
    <m/>
  </r>
  <r>
    <x v="40"/>
    <x v="7"/>
    <m/>
  </r>
  <r>
    <x v="40"/>
    <x v="7"/>
    <m/>
  </r>
  <r>
    <x v="40"/>
    <x v="7"/>
    <m/>
  </r>
  <r>
    <x v="40"/>
    <x v="7"/>
    <m/>
  </r>
  <r>
    <x v="40"/>
    <x v="7"/>
    <m/>
  </r>
  <r>
    <x v="40"/>
    <x v="7"/>
    <m/>
  </r>
  <r>
    <x v="40"/>
    <x v="7"/>
    <m/>
  </r>
  <r>
    <x v="40"/>
    <x v="7"/>
    <m/>
  </r>
  <r>
    <x v="40"/>
    <x v="7"/>
    <m/>
  </r>
  <r>
    <x v="40"/>
    <x v="51"/>
    <n v="0"/>
  </r>
  <r>
    <x v="40"/>
    <x v="52"/>
    <n v="8"/>
  </r>
  <r>
    <x v="46"/>
    <x v="42"/>
    <s v="Portsmouth"/>
  </r>
  <r>
    <x v="46"/>
    <x v="7"/>
    <s v="Hampshire"/>
  </r>
  <r>
    <x v="46"/>
    <x v="43"/>
    <s v="m"/>
  </r>
  <r>
    <x v="46"/>
    <x v="44"/>
    <s v="A"/>
  </r>
  <r>
    <x v="46"/>
    <x v="45"/>
    <n v="8"/>
  </r>
  <r>
    <x v="46"/>
    <x v="46"/>
    <s v="A09"/>
  </r>
  <r>
    <x v="46"/>
    <x v="47"/>
    <s v="3-13-0"/>
  </r>
  <r>
    <x v="46"/>
    <x v="48"/>
    <s v="62"/>
  </r>
  <r>
    <x v="46"/>
    <x v="49"/>
    <n v="1.7545999999999999"/>
  </r>
  <r>
    <x v="46"/>
    <x v="50"/>
    <n v="5"/>
  </r>
  <r>
    <x v="46"/>
    <x v="7"/>
    <m/>
  </r>
  <r>
    <x v="46"/>
    <x v="7"/>
    <m/>
  </r>
  <r>
    <x v="46"/>
    <x v="7"/>
    <m/>
  </r>
  <r>
    <x v="46"/>
    <x v="7"/>
    <m/>
  </r>
  <r>
    <x v="46"/>
    <x v="7"/>
    <m/>
  </r>
  <r>
    <x v="46"/>
    <x v="7"/>
    <m/>
  </r>
  <r>
    <x v="46"/>
    <x v="7"/>
    <m/>
  </r>
  <r>
    <x v="46"/>
    <x v="7"/>
    <m/>
  </r>
  <r>
    <x v="46"/>
    <x v="7"/>
    <m/>
  </r>
  <r>
    <x v="46"/>
    <x v="7"/>
    <m/>
  </r>
  <r>
    <x v="46"/>
    <x v="7"/>
    <m/>
  </r>
  <r>
    <x v="46"/>
    <x v="7"/>
    <m/>
  </r>
  <r>
    <x v="46"/>
    <x v="7"/>
    <n v="3"/>
  </r>
  <r>
    <x v="46"/>
    <x v="7"/>
    <m/>
  </r>
  <r>
    <x v="46"/>
    <x v="7"/>
    <m/>
  </r>
  <r>
    <x v="46"/>
    <x v="7"/>
    <m/>
  </r>
  <r>
    <x v="46"/>
    <x v="51"/>
    <n v="1"/>
  </r>
  <r>
    <x v="46"/>
    <x v="52"/>
    <n v="9"/>
  </r>
  <r>
    <x v="51"/>
    <x v="42"/>
    <s v="Southampton"/>
  </r>
  <r>
    <x v="51"/>
    <x v="7"/>
    <m/>
  </r>
  <r>
    <x v="51"/>
    <x v="43"/>
    <s v="m"/>
  </r>
  <r>
    <x v="51"/>
    <x v="44"/>
    <s v="A"/>
  </r>
  <r>
    <x v="51"/>
    <x v="45"/>
    <n v="9"/>
  </r>
  <r>
    <x v="51"/>
    <x v="46"/>
    <s v="A11"/>
  </r>
  <r>
    <x v="51"/>
    <x v="47"/>
    <s v="3-1-0"/>
  </r>
  <r>
    <x v="51"/>
    <x v="48"/>
    <s v="48"/>
  </r>
  <r>
    <x v="51"/>
    <x v="49"/>
    <n v="1.3584000000000001"/>
  </r>
  <r>
    <x v="51"/>
    <x v="50"/>
    <n v="6"/>
  </r>
  <r>
    <x v="51"/>
    <x v="7"/>
    <m/>
  </r>
  <r>
    <x v="51"/>
    <x v="7"/>
    <m/>
  </r>
  <r>
    <x v="51"/>
    <x v="7"/>
    <m/>
  </r>
  <r>
    <x v="51"/>
    <x v="7"/>
    <m/>
  </r>
  <r>
    <x v="51"/>
    <x v="7"/>
    <m/>
  </r>
  <r>
    <x v="51"/>
    <x v="7"/>
    <m/>
  </r>
  <r>
    <x v="51"/>
    <x v="7"/>
    <m/>
  </r>
  <r>
    <x v="51"/>
    <x v="7"/>
    <m/>
  </r>
  <r>
    <x v="51"/>
    <x v="7"/>
    <m/>
  </r>
  <r>
    <x v="51"/>
    <x v="7"/>
    <m/>
  </r>
  <r>
    <x v="51"/>
    <x v="7"/>
    <m/>
  </r>
  <r>
    <x v="51"/>
    <x v="7"/>
    <m/>
  </r>
  <r>
    <x v="51"/>
    <x v="7"/>
    <m/>
  </r>
  <r>
    <x v="51"/>
    <x v="7"/>
    <m/>
  </r>
  <r>
    <x v="51"/>
    <x v="7"/>
    <m/>
  </r>
  <r>
    <x v="51"/>
    <x v="7"/>
    <m/>
  </r>
  <r>
    <x v="51"/>
    <x v="51"/>
    <n v="1"/>
  </r>
  <r>
    <x v="51"/>
    <x v="52"/>
    <n v="7"/>
  </r>
  <r>
    <x v="68"/>
    <x v="42"/>
    <s v="Portsmouth"/>
  </r>
  <r>
    <x v="68"/>
    <x v="7"/>
    <m/>
  </r>
  <r>
    <x v="68"/>
    <x v="43"/>
    <s v="m"/>
  </r>
  <r>
    <x v="68"/>
    <x v="44"/>
    <s v="A"/>
  </r>
  <r>
    <x v="68"/>
    <x v="45"/>
    <n v="10"/>
  </r>
  <r>
    <x v="68"/>
    <x v="46"/>
    <s v="A19"/>
  </r>
  <r>
    <x v="68"/>
    <x v="47"/>
    <s v="2-15-0"/>
  </r>
  <r>
    <x v="68"/>
    <x v="48"/>
    <s v="47"/>
  </r>
  <r>
    <x v="68"/>
    <x v="49"/>
    <n v="1.3300999999999998"/>
  </r>
  <r>
    <x v="68"/>
    <x v="50"/>
    <m/>
  </r>
  <r>
    <x v="68"/>
    <x v="7"/>
    <m/>
  </r>
  <r>
    <x v="68"/>
    <x v="7"/>
    <m/>
  </r>
  <r>
    <x v="68"/>
    <x v="7"/>
    <m/>
  </r>
  <r>
    <x v="68"/>
    <x v="7"/>
    <m/>
  </r>
  <r>
    <x v="68"/>
    <x v="7"/>
    <m/>
  </r>
  <r>
    <x v="68"/>
    <x v="7"/>
    <m/>
  </r>
  <r>
    <x v="68"/>
    <x v="7"/>
    <m/>
  </r>
  <r>
    <x v="68"/>
    <x v="7"/>
    <n v="2"/>
  </r>
  <r>
    <x v="68"/>
    <x v="7"/>
    <m/>
  </r>
  <r>
    <x v="68"/>
    <x v="7"/>
    <m/>
  </r>
  <r>
    <x v="68"/>
    <x v="7"/>
    <m/>
  </r>
  <r>
    <x v="68"/>
    <x v="7"/>
    <m/>
  </r>
  <r>
    <x v="68"/>
    <x v="7"/>
    <n v="2"/>
  </r>
  <r>
    <x v="68"/>
    <x v="7"/>
    <m/>
  </r>
  <r>
    <x v="68"/>
    <x v="7"/>
    <m/>
  </r>
  <r>
    <x v="68"/>
    <x v="7"/>
    <m/>
  </r>
  <r>
    <x v="68"/>
    <x v="51"/>
    <n v="3"/>
  </r>
  <r>
    <x v="68"/>
    <x v="52"/>
    <n v="7"/>
  </r>
  <r>
    <x v="99"/>
    <x v="42"/>
    <m/>
  </r>
  <r>
    <x v="99"/>
    <x v="7"/>
    <m/>
  </r>
  <r>
    <x v="99"/>
    <x v="43"/>
    <s v="m"/>
  </r>
  <r>
    <x v="99"/>
    <x v="44"/>
    <s v="A"/>
  </r>
  <r>
    <x v="99"/>
    <x v="45"/>
    <n v="11"/>
  </r>
  <r>
    <x v="99"/>
    <x v="46"/>
    <s v="A01"/>
  </r>
  <r>
    <x v="99"/>
    <x v="47"/>
    <s v="1-8-0"/>
  </r>
  <r>
    <x v="99"/>
    <x v="48"/>
    <s v="24"/>
  </r>
  <r>
    <x v="99"/>
    <x v="49"/>
    <n v="0.67920000000000003"/>
  </r>
  <r>
    <x v="99"/>
    <x v="50"/>
    <n v="3"/>
  </r>
  <r>
    <x v="99"/>
    <x v="7"/>
    <m/>
  </r>
  <r>
    <x v="99"/>
    <x v="7"/>
    <m/>
  </r>
  <r>
    <x v="99"/>
    <x v="7"/>
    <m/>
  </r>
  <r>
    <x v="99"/>
    <x v="7"/>
    <m/>
  </r>
  <r>
    <x v="99"/>
    <x v="7"/>
    <m/>
  </r>
  <r>
    <x v="99"/>
    <x v="7"/>
    <m/>
  </r>
  <r>
    <x v="99"/>
    <x v="7"/>
    <m/>
  </r>
  <r>
    <x v="99"/>
    <x v="7"/>
    <m/>
  </r>
  <r>
    <x v="99"/>
    <x v="7"/>
    <m/>
  </r>
  <r>
    <x v="99"/>
    <x v="7"/>
    <m/>
  </r>
  <r>
    <x v="99"/>
    <x v="7"/>
    <m/>
  </r>
  <r>
    <x v="99"/>
    <x v="7"/>
    <m/>
  </r>
  <r>
    <x v="99"/>
    <x v="7"/>
    <m/>
  </r>
  <r>
    <x v="99"/>
    <x v="7"/>
    <m/>
  </r>
  <r>
    <x v="99"/>
    <x v="7"/>
    <m/>
  </r>
  <r>
    <x v="99"/>
    <x v="7"/>
    <m/>
  </r>
  <r>
    <x v="99"/>
    <x v="51"/>
    <n v="0"/>
  </r>
  <r>
    <x v="99"/>
    <x v="52"/>
    <n v="3"/>
  </r>
  <r>
    <x v="3"/>
    <x v="42"/>
    <s v="Southampton"/>
  </r>
  <r>
    <x v="3"/>
    <x v="7"/>
    <m/>
  </r>
  <r>
    <x v="3"/>
    <x v="43"/>
    <s v="m"/>
  </r>
  <r>
    <x v="3"/>
    <x v="44"/>
    <s v="A"/>
  </r>
  <r>
    <x v="3"/>
    <x v="45"/>
    <n v="12"/>
  </r>
  <r>
    <x v="3"/>
    <x v="46"/>
    <s v="A17"/>
  </r>
  <r>
    <x v="3"/>
    <x v="47"/>
    <s v="1-1-0"/>
  </r>
  <r>
    <x v="3"/>
    <x v="48"/>
    <s v="17"/>
  </r>
  <r>
    <x v="3"/>
    <x v="49"/>
    <n v="0.48109999999999997"/>
  </r>
  <r>
    <x v="3"/>
    <x v="50"/>
    <m/>
  </r>
  <r>
    <x v="3"/>
    <x v="7"/>
    <m/>
  </r>
  <r>
    <x v="3"/>
    <x v="7"/>
    <m/>
  </r>
  <r>
    <x v="3"/>
    <x v="7"/>
    <m/>
  </r>
  <r>
    <x v="3"/>
    <x v="7"/>
    <m/>
  </r>
  <r>
    <x v="3"/>
    <x v="7"/>
    <m/>
  </r>
  <r>
    <x v="3"/>
    <x v="7"/>
    <m/>
  </r>
  <r>
    <x v="3"/>
    <x v="7"/>
    <m/>
  </r>
  <r>
    <x v="3"/>
    <x v="7"/>
    <n v="1"/>
  </r>
  <r>
    <x v="3"/>
    <x v="7"/>
    <m/>
  </r>
  <r>
    <x v="3"/>
    <x v="7"/>
    <m/>
  </r>
  <r>
    <x v="3"/>
    <x v="7"/>
    <m/>
  </r>
  <r>
    <x v="3"/>
    <x v="7"/>
    <m/>
  </r>
  <r>
    <x v="3"/>
    <x v="7"/>
    <m/>
  </r>
  <r>
    <x v="3"/>
    <x v="7"/>
    <m/>
  </r>
  <r>
    <x v="3"/>
    <x v="7"/>
    <m/>
  </r>
  <r>
    <x v="3"/>
    <x v="7"/>
    <m/>
  </r>
  <r>
    <x v="3"/>
    <x v="51"/>
    <n v="2"/>
  </r>
  <r>
    <x v="3"/>
    <x v="52"/>
    <n v="3"/>
  </r>
  <r>
    <x v="94"/>
    <x v="42"/>
    <m/>
  </r>
  <r>
    <x v="94"/>
    <x v="7"/>
    <m/>
  </r>
  <r>
    <x v="94"/>
    <x v="43"/>
    <s v="NM"/>
  </r>
  <r>
    <x v="94"/>
    <x v="44"/>
    <s v="A"/>
  </r>
  <r>
    <x v="94"/>
    <x v="45"/>
    <n v="13"/>
  </r>
  <r>
    <x v="94"/>
    <x v="46"/>
    <s v="A12"/>
  </r>
  <r>
    <x v="94"/>
    <x v="47"/>
    <s v="1-0-0"/>
  </r>
  <r>
    <x v="94"/>
    <x v="48"/>
    <s v="16"/>
  </r>
  <r>
    <x v="94"/>
    <x v="49"/>
    <n v="0.45279999999999998"/>
  </r>
  <r>
    <x v="94"/>
    <x v="50"/>
    <m/>
  </r>
  <r>
    <x v="94"/>
    <x v="7"/>
    <m/>
  </r>
  <r>
    <x v="94"/>
    <x v="7"/>
    <m/>
  </r>
  <r>
    <x v="94"/>
    <x v="7"/>
    <m/>
  </r>
  <r>
    <x v="94"/>
    <x v="7"/>
    <m/>
  </r>
  <r>
    <x v="94"/>
    <x v="7"/>
    <m/>
  </r>
  <r>
    <x v="94"/>
    <x v="7"/>
    <m/>
  </r>
  <r>
    <x v="94"/>
    <x v="7"/>
    <m/>
  </r>
  <r>
    <x v="94"/>
    <x v="7"/>
    <m/>
  </r>
  <r>
    <x v="94"/>
    <x v="7"/>
    <m/>
  </r>
  <r>
    <x v="94"/>
    <x v="7"/>
    <m/>
  </r>
  <r>
    <x v="94"/>
    <x v="7"/>
    <m/>
  </r>
  <r>
    <x v="94"/>
    <x v="7"/>
    <m/>
  </r>
  <r>
    <x v="94"/>
    <x v="7"/>
    <n v="1"/>
  </r>
  <r>
    <x v="94"/>
    <x v="7"/>
    <m/>
  </r>
  <r>
    <x v="94"/>
    <x v="7"/>
    <m/>
  </r>
  <r>
    <x v="94"/>
    <x v="7"/>
    <n v="1"/>
  </r>
  <r>
    <x v="94"/>
    <x v="51"/>
    <n v="1"/>
  </r>
  <r>
    <x v="94"/>
    <x v="52"/>
    <n v="3"/>
  </r>
  <r>
    <x v="81"/>
    <x v="42"/>
    <s v="Aldershot"/>
  </r>
  <r>
    <x v="81"/>
    <x v="7"/>
    <m/>
  </r>
  <r>
    <x v="81"/>
    <x v="43"/>
    <s v="m"/>
  </r>
  <r>
    <x v="81"/>
    <x v="44"/>
    <s v="A"/>
  </r>
  <r>
    <x v="81"/>
    <x v="45"/>
    <n v="14"/>
  </r>
  <r>
    <x v="81"/>
    <x v="46"/>
    <s v="A06"/>
  </r>
  <r>
    <x v="81"/>
    <x v="47"/>
    <s v="0-1-0"/>
  </r>
  <r>
    <x v="81"/>
    <x v="48"/>
    <s v="1"/>
  </r>
  <r>
    <x v="81"/>
    <x v="49"/>
    <n v="2.8299999999999999E-2"/>
  </r>
  <r>
    <x v="81"/>
    <x v="50"/>
    <m/>
  </r>
  <r>
    <x v="81"/>
    <x v="7"/>
    <m/>
  </r>
  <r>
    <x v="81"/>
    <x v="7"/>
    <m/>
  </r>
  <r>
    <x v="81"/>
    <x v="7"/>
    <m/>
  </r>
  <r>
    <x v="81"/>
    <x v="7"/>
    <m/>
  </r>
  <r>
    <x v="81"/>
    <x v="7"/>
    <m/>
  </r>
  <r>
    <x v="81"/>
    <x v="7"/>
    <m/>
  </r>
  <r>
    <x v="81"/>
    <x v="7"/>
    <m/>
  </r>
  <r>
    <x v="81"/>
    <x v="7"/>
    <m/>
  </r>
  <r>
    <x v="81"/>
    <x v="7"/>
    <m/>
  </r>
  <r>
    <x v="81"/>
    <x v="7"/>
    <m/>
  </r>
  <r>
    <x v="81"/>
    <x v="7"/>
    <m/>
  </r>
  <r>
    <x v="81"/>
    <x v="7"/>
    <m/>
  </r>
  <r>
    <x v="81"/>
    <x v="7"/>
    <n v="1"/>
  </r>
  <r>
    <x v="81"/>
    <x v="7"/>
    <m/>
  </r>
  <r>
    <x v="81"/>
    <x v="7"/>
    <m/>
  </r>
  <r>
    <x v="81"/>
    <x v="7"/>
    <m/>
  </r>
  <r>
    <x v="81"/>
    <x v="51"/>
    <n v="0"/>
  </r>
  <r>
    <x v="81"/>
    <x v="52"/>
    <n v="1"/>
  </r>
  <r>
    <x v="41"/>
    <x v="42"/>
    <s v="Fareham"/>
  </r>
  <r>
    <x v="41"/>
    <x v="7"/>
    <m/>
  </r>
  <r>
    <x v="41"/>
    <x v="43"/>
    <s v="m"/>
  </r>
  <r>
    <x v="41"/>
    <x v="44"/>
    <s v="A"/>
  </r>
  <r>
    <x v="41"/>
    <x v="45"/>
    <n v="14"/>
  </r>
  <r>
    <x v="41"/>
    <x v="46"/>
    <s v="A16"/>
  </r>
  <r>
    <x v="41"/>
    <x v="47"/>
    <s v="0-1-0"/>
  </r>
  <r>
    <x v="41"/>
    <x v="48"/>
    <s v="1"/>
  </r>
  <r>
    <x v="41"/>
    <x v="49"/>
    <n v="2.8299999999999999E-2"/>
  </r>
  <r>
    <x v="41"/>
    <x v="50"/>
    <m/>
  </r>
  <r>
    <x v="41"/>
    <x v="7"/>
    <m/>
  </r>
  <r>
    <x v="41"/>
    <x v="7"/>
    <m/>
  </r>
  <r>
    <x v="41"/>
    <x v="7"/>
    <m/>
  </r>
  <r>
    <x v="41"/>
    <x v="7"/>
    <m/>
  </r>
  <r>
    <x v="41"/>
    <x v="7"/>
    <m/>
  </r>
  <r>
    <x v="41"/>
    <x v="7"/>
    <m/>
  </r>
  <r>
    <x v="41"/>
    <x v="7"/>
    <m/>
  </r>
  <r>
    <x v="41"/>
    <x v="7"/>
    <m/>
  </r>
  <r>
    <x v="41"/>
    <x v="7"/>
    <m/>
  </r>
  <r>
    <x v="41"/>
    <x v="7"/>
    <m/>
  </r>
  <r>
    <x v="41"/>
    <x v="7"/>
    <m/>
  </r>
  <r>
    <x v="41"/>
    <x v="7"/>
    <m/>
  </r>
  <r>
    <x v="41"/>
    <x v="7"/>
    <m/>
  </r>
  <r>
    <x v="41"/>
    <x v="7"/>
    <m/>
  </r>
  <r>
    <x v="41"/>
    <x v="7"/>
    <m/>
  </r>
  <r>
    <x v="41"/>
    <x v="7"/>
    <m/>
  </r>
  <r>
    <x v="41"/>
    <x v="51"/>
    <n v="1"/>
  </r>
  <r>
    <x v="41"/>
    <x v="52"/>
    <n v="1"/>
  </r>
  <r>
    <x v="54"/>
    <x v="42"/>
    <s v="Southampton"/>
  </r>
  <r>
    <x v="54"/>
    <x v="7"/>
    <m/>
  </r>
  <r>
    <x v="54"/>
    <x v="43"/>
    <s v="m"/>
  </r>
  <r>
    <x v="54"/>
    <x v="44"/>
    <s v="A"/>
  </r>
  <r>
    <x v="54"/>
    <x v="45"/>
    <n v="18"/>
  </r>
  <r>
    <x v="54"/>
    <x v="46"/>
    <s v="A05"/>
  </r>
  <r>
    <x v="54"/>
    <x v="47"/>
    <s v="0"/>
  </r>
  <r>
    <x v="54"/>
    <x v="48"/>
    <s v="0"/>
  </r>
  <r>
    <x v="54"/>
    <x v="49"/>
    <n v="0"/>
  </r>
  <r>
    <x v="54"/>
    <x v="50"/>
    <m/>
  </r>
  <r>
    <x v="54"/>
    <x v="7"/>
    <m/>
  </r>
  <r>
    <x v="54"/>
    <x v="7"/>
    <m/>
  </r>
  <r>
    <x v="54"/>
    <x v="7"/>
    <m/>
  </r>
  <r>
    <x v="54"/>
    <x v="7"/>
    <m/>
  </r>
  <r>
    <x v="54"/>
    <x v="7"/>
    <m/>
  </r>
  <r>
    <x v="54"/>
    <x v="7"/>
    <m/>
  </r>
  <r>
    <x v="54"/>
    <x v="7"/>
    <m/>
  </r>
  <r>
    <x v="54"/>
    <x v="7"/>
    <m/>
  </r>
  <r>
    <x v="54"/>
    <x v="7"/>
    <m/>
  </r>
  <r>
    <x v="54"/>
    <x v="7"/>
    <m/>
  </r>
  <r>
    <x v="54"/>
    <x v="7"/>
    <m/>
  </r>
  <r>
    <x v="54"/>
    <x v="7"/>
    <m/>
  </r>
  <r>
    <x v="54"/>
    <x v="7"/>
    <m/>
  </r>
  <r>
    <x v="54"/>
    <x v="7"/>
    <m/>
  </r>
  <r>
    <x v="54"/>
    <x v="7"/>
    <m/>
  </r>
  <r>
    <x v="54"/>
    <x v="7"/>
    <m/>
  </r>
  <r>
    <x v="54"/>
    <x v="51"/>
    <n v="0"/>
  </r>
  <r>
    <x v="54"/>
    <x v="52"/>
    <n v="0"/>
  </r>
  <r>
    <x v="158"/>
    <x v="42"/>
    <m/>
  </r>
  <r>
    <x v="158"/>
    <x v="7"/>
    <m/>
  </r>
  <r>
    <x v="158"/>
    <x v="43"/>
    <s v="nm"/>
  </r>
  <r>
    <x v="158"/>
    <x v="44"/>
    <s v="A"/>
  </r>
  <r>
    <x v="158"/>
    <x v="45"/>
    <n v="18"/>
  </r>
  <r>
    <x v="158"/>
    <x v="46"/>
    <s v="A18"/>
  </r>
  <r>
    <x v="158"/>
    <x v="47"/>
    <s v="0"/>
  </r>
  <r>
    <x v="158"/>
    <x v="48"/>
    <s v="0"/>
  </r>
  <r>
    <x v="158"/>
    <x v="49"/>
    <n v="0"/>
  </r>
  <r>
    <x v="158"/>
    <x v="50"/>
    <m/>
  </r>
  <r>
    <x v="158"/>
    <x v="7"/>
    <m/>
  </r>
  <r>
    <x v="158"/>
    <x v="7"/>
    <m/>
  </r>
  <r>
    <x v="158"/>
    <x v="7"/>
    <m/>
  </r>
  <r>
    <x v="158"/>
    <x v="7"/>
    <m/>
  </r>
  <r>
    <x v="158"/>
    <x v="7"/>
    <m/>
  </r>
  <r>
    <x v="158"/>
    <x v="7"/>
    <m/>
  </r>
  <r>
    <x v="158"/>
    <x v="7"/>
    <m/>
  </r>
  <r>
    <x v="158"/>
    <x v="7"/>
    <m/>
  </r>
  <r>
    <x v="158"/>
    <x v="7"/>
    <m/>
  </r>
  <r>
    <x v="158"/>
    <x v="7"/>
    <m/>
  </r>
  <r>
    <x v="158"/>
    <x v="7"/>
    <m/>
  </r>
  <r>
    <x v="158"/>
    <x v="7"/>
    <m/>
  </r>
  <r>
    <x v="158"/>
    <x v="7"/>
    <m/>
  </r>
  <r>
    <x v="158"/>
    <x v="7"/>
    <m/>
  </r>
  <r>
    <x v="158"/>
    <x v="7"/>
    <m/>
  </r>
  <r>
    <x v="158"/>
    <x v="7"/>
    <m/>
  </r>
  <r>
    <x v="158"/>
    <x v="51"/>
    <n v="0"/>
  </r>
  <r>
    <x v="158"/>
    <x v="52"/>
    <n v="0"/>
  </r>
  <r>
    <x v="62"/>
    <x v="42"/>
    <s v="Weston Super Mare"/>
  </r>
  <r>
    <x v="62"/>
    <x v="7"/>
    <m/>
  </r>
  <r>
    <x v="62"/>
    <x v="43"/>
    <s v="m"/>
  </r>
  <r>
    <x v="62"/>
    <x v="44"/>
    <s v="A"/>
  </r>
  <r>
    <x v="62"/>
    <x v="45"/>
    <n v="18"/>
  </r>
  <r>
    <x v="62"/>
    <x v="46"/>
    <s v="A20"/>
  </r>
  <r>
    <x v="62"/>
    <x v="47"/>
    <s v="0"/>
  </r>
  <r>
    <x v="62"/>
    <x v="48"/>
    <s v="0"/>
  </r>
  <r>
    <x v="62"/>
    <x v="49"/>
    <n v="0"/>
  </r>
  <r>
    <x v="62"/>
    <x v="50"/>
    <m/>
  </r>
  <r>
    <x v="62"/>
    <x v="7"/>
    <m/>
  </r>
  <r>
    <x v="62"/>
    <x v="7"/>
    <m/>
  </r>
  <r>
    <x v="62"/>
    <x v="7"/>
    <m/>
  </r>
  <r>
    <x v="62"/>
    <x v="7"/>
    <m/>
  </r>
  <r>
    <x v="62"/>
    <x v="7"/>
    <m/>
  </r>
  <r>
    <x v="62"/>
    <x v="7"/>
    <m/>
  </r>
  <r>
    <x v="62"/>
    <x v="7"/>
    <m/>
  </r>
  <r>
    <x v="62"/>
    <x v="7"/>
    <m/>
  </r>
  <r>
    <x v="62"/>
    <x v="7"/>
    <m/>
  </r>
  <r>
    <x v="62"/>
    <x v="7"/>
    <m/>
  </r>
  <r>
    <x v="62"/>
    <x v="7"/>
    <m/>
  </r>
  <r>
    <x v="62"/>
    <x v="7"/>
    <m/>
  </r>
  <r>
    <x v="62"/>
    <x v="7"/>
    <m/>
  </r>
  <r>
    <x v="62"/>
    <x v="7"/>
    <m/>
  </r>
  <r>
    <x v="62"/>
    <x v="7"/>
    <m/>
  </r>
  <r>
    <x v="62"/>
    <x v="7"/>
    <m/>
  </r>
  <r>
    <x v="62"/>
    <x v="51"/>
    <n v="0"/>
  </r>
  <r>
    <x v="62"/>
    <x v="52"/>
    <n v="0"/>
  </r>
  <r>
    <x v="159"/>
    <x v="42"/>
    <s v="Deal"/>
  </r>
  <r>
    <x v="159"/>
    <x v="7"/>
    <m/>
  </r>
  <r>
    <x v="159"/>
    <x v="43"/>
    <s v="nm"/>
  </r>
  <r>
    <x v="159"/>
    <x v="44"/>
    <s v="B"/>
  </r>
  <r>
    <x v="159"/>
    <x v="45"/>
    <n v="1"/>
  </r>
  <r>
    <x v="159"/>
    <x v="46"/>
    <s v="B40"/>
  </r>
  <r>
    <x v="159"/>
    <x v="47"/>
    <s v="16-9-0"/>
  </r>
  <r>
    <x v="159"/>
    <x v="48"/>
    <s v="265"/>
  </r>
  <r>
    <x v="159"/>
    <x v="49"/>
    <n v="7.4994999999999994"/>
  </r>
  <r>
    <x v="159"/>
    <x v="50"/>
    <n v="24"/>
  </r>
  <r>
    <x v="159"/>
    <x v="7"/>
    <m/>
  </r>
  <r>
    <x v="159"/>
    <x v="7"/>
    <m/>
  </r>
  <r>
    <x v="159"/>
    <x v="7"/>
    <m/>
  </r>
  <r>
    <x v="159"/>
    <x v="7"/>
    <m/>
  </r>
  <r>
    <x v="159"/>
    <x v="7"/>
    <m/>
  </r>
  <r>
    <x v="159"/>
    <x v="7"/>
    <n v="1"/>
  </r>
  <r>
    <x v="159"/>
    <x v="7"/>
    <m/>
  </r>
  <r>
    <x v="159"/>
    <x v="7"/>
    <m/>
  </r>
  <r>
    <x v="159"/>
    <x v="7"/>
    <m/>
  </r>
  <r>
    <x v="159"/>
    <x v="7"/>
    <m/>
  </r>
  <r>
    <x v="159"/>
    <x v="7"/>
    <m/>
  </r>
  <r>
    <x v="159"/>
    <x v="7"/>
    <m/>
  </r>
  <r>
    <x v="159"/>
    <x v="7"/>
    <m/>
  </r>
  <r>
    <x v="159"/>
    <x v="7"/>
    <m/>
  </r>
  <r>
    <x v="159"/>
    <x v="7"/>
    <n v="2"/>
  </r>
  <r>
    <x v="159"/>
    <x v="7"/>
    <m/>
  </r>
  <r>
    <x v="159"/>
    <x v="51"/>
    <n v="2"/>
  </r>
  <r>
    <x v="159"/>
    <x v="52"/>
    <n v="29"/>
  </r>
  <r>
    <x v="4"/>
    <x v="42"/>
    <s v="Portsmouth"/>
  </r>
  <r>
    <x v="4"/>
    <x v="7"/>
    <m/>
  </r>
  <r>
    <x v="4"/>
    <x v="43"/>
    <s v="m"/>
  </r>
  <r>
    <x v="4"/>
    <x v="44"/>
    <s v="B"/>
  </r>
  <r>
    <x v="4"/>
    <x v="45"/>
    <n v="2"/>
  </r>
  <r>
    <x v="4"/>
    <x v="46"/>
    <s v="B30"/>
  </r>
  <r>
    <x v="4"/>
    <x v="47"/>
    <s v="9-6-0"/>
  </r>
  <r>
    <x v="4"/>
    <x v="48"/>
    <s v="150"/>
  </r>
  <r>
    <x v="4"/>
    <x v="49"/>
    <n v="4.2450000000000001"/>
  </r>
  <r>
    <x v="4"/>
    <x v="50"/>
    <m/>
  </r>
  <r>
    <x v="4"/>
    <x v="7"/>
    <m/>
  </r>
  <r>
    <x v="4"/>
    <x v="7"/>
    <m/>
  </r>
  <r>
    <x v="4"/>
    <x v="7"/>
    <m/>
  </r>
  <r>
    <x v="4"/>
    <x v="7"/>
    <m/>
  </r>
  <r>
    <x v="4"/>
    <x v="7"/>
    <m/>
  </r>
  <r>
    <x v="4"/>
    <x v="7"/>
    <m/>
  </r>
  <r>
    <x v="4"/>
    <x v="7"/>
    <m/>
  </r>
  <r>
    <x v="4"/>
    <x v="7"/>
    <n v="5"/>
  </r>
  <r>
    <x v="4"/>
    <x v="7"/>
    <m/>
  </r>
  <r>
    <x v="4"/>
    <x v="7"/>
    <m/>
  </r>
  <r>
    <x v="4"/>
    <x v="7"/>
    <n v="2"/>
  </r>
  <r>
    <x v="4"/>
    <x v="7"/>
    <m/>
  </r>
  <r>
    <x v="4"/>
    <x v="7"/>
    <m/>
  </r>
  <r>
    <x v="4"/>
    <x v="7"/>
    <m/>
  </r>
  <r>
    <x v="4"/>
    <x v="7"/>
    <m/>
  </r>
  <r>
    <x v="4"/>
    <x v="7"/>
    <m/>
  </r>
  <r>
    <x v="4"/>
    <x v="51"/>
    <n v="0"/>
  </r>
  <r>
    <x v="4"/>
    <x v="52"/>
    <n v="7"/>
  </r>
  <r>
    <x v="44"/>
    <x v="42"/>
    <s v="Taunton"/>
  </r>
  <r>
    <x v="44"/>
    <x v="7"/>
    <m/>
  </r>
  <r>
    <x v="44"/>
    <x v="43"/>
    <s v="nm"/>
  </r>
  <r>
    <x v="44"/>
    <x v="44"/>
    <s v="B"/>
  </r>
  <r>
    <x v="44"/>
    <x v="45"/>
    <n v="3"/>
  </r>
  <r>
    <x v="44"/>
    <x v="46"/>
    <s v="B26"/>
  </r>
  <r>
    <x v="44"/>
    <x v="47"/>
    <s v="9-2-0"/>
  </r>
  <r>
    <x v="44"/>
    <x v="48"/>
    <s v="146"/>
  </r>
  <r>
    <x v="44"/>
    <x v="49"/>
    <n v="4.1318000000000001"/>
  </r>
  <r>
    <x v="44"/>
    <x v="50"/>
    <n v="1"/>
  </r>
  <r>
    <x v="44"/>
    <x v="7"/>
    <n v="1"/>
  </r>
  <r>
    <x v="44"/>
    <x v="7"/>
    <m/>
  </r>
  <r>
    <x v="44"/>
    <x v="7"/>
    <m/>
  </r>
  <r>
    <x v="44"/>
    <x v="7"/>
    <m/>
  </r>
  <r>
    <x v="44"/>
    <x v="7"/>
    <m/>
  </r>
  <r>
    <x v="44"/>
    <x v="7"/>
    <n v="2"/>
  </r>
  <r>
    <x v="44"/>
    <x v="7"/>
    <m/>
  </r>
  <r>
    <x v="44"/>
    <x v="7"/>
    <n v="1"/>
  </r>
  <r>
    <x v="44"/>
    <x v="7"/>
    <m/>
  </r>
  <r>
    <x v="44"/>
    <x v="7"/>
    <m/>
  </r>
  <r>
    <x v="44"/>
    <x v="7"/>
    <n v="1"/>
  </r>
  <r>
    <x v="44"/>
    <x v="7"/>
    <m/>
  </r>
  <r>
    <x v="44"/>
    <x v="7"/>
    <m/>
  </r>
  <r>
    <x v="44"/>
    <x v="7"/>
    <m/>
  </r>
  <r>
    <x v="44"/>
    <x v="7"/>
    <m/>
  </r>
  <r>
    <x v="44"/>
    <x v="7"/>
    <m/>
  </r>
  <r>
    <x v="44"/>
    <x v="51"/>
    <n v="2"/>
  </r>
  <r>
    <x v="44"/>
    <x v="52"/>
    <n v="8"/>
  </r>
  <r>
    <x v="49"/>
    <x v="42"/>
    <m/>
  </r>
  <r>
    <x v="49"/>
    <x v="7"/>
    <m/>
  </r>
  <r>
    <x v="49"/>
    <x v="43"/>
    <s v="m"/>
  </r>
  <r>
    <x v="49"/>
    <x v="44"/>
    <s v="B"/>
  </r>
  <r>
    <x v="49"/>
    <x v="45"/>
    <n v="4"/>
  </r>
  <r>
    <x v="49"/>
    <x v="46"/>
    <s v="B34"/>
  </r>
  <r>
    <x v="49"/>
    <x v="47"/>
    <s v="9-1-0"/>
  </r>
  <r>
    <x v="49"/>
    <x v="48"/>
    <s v="145"/>
  </r>
  <r>
    <x v="49"/>
    <x v="49"/>
    <n v="4.1034999999999995"/>
  </r>
  <r>
    <x v="49"/>
    <x v="50"/>
    <n v="8"/>
  </r>
  <r>
    <x v="49"/>
    <x v="7"/>
    <m/>
  </r>
  <r>
    <x v="49"/>
    <x v="7"/>
    <m/>
  </r>
  <r>
    <x v="49"/>
    <x v="7"/>
    <m/>
  </r>
  <r>
    <x v="49"/>
    <x v="7"/>
    <m/>
  </r>
  <r>
    <x v="49"/>
    <x v="7"/>
    <m/>
  </r>
  <r>
    <x v="49"/>
    <x v="7"/>
    <n v="1"/>
  </r>
  <r>
    <x v="49"/>
    <x v="7"/>
    <m/>
  </r>
  <r>
    <x v="49"/>
    <x v="7"/>
    <m/>
  </r>
  <r>
    <x v="49"/>
    <x v="7"/>
    <m/>
  </r>
  <r>
    <x v="49"/>
    <x v="7"/>
    <m/>
  </r>
  <r>
    <x v="49"/>
    <x v="7"/>
    <m/>
  </r>
  <r>
    <x v="49"/>
    <x v="7"/>
    <m/>
  </r>
  <r>
    <x v="49"/>
    <x v="7"/>
    <m/>
  </r>
  <r>
    <x v="49"/>
    <x v="7"/>
    <m/>
  </r>
  <r>
    <x v="49"/>
    <x v="7"/>
    <n v="1"/>
  </r>
  <r>
    <x v="49"/>
    <x v="7"/>
    <m/>
  </r>
  <r>
    <x v="49"/>
    <x v="51"/>
    <n v="1"/>
  </r>
  <r>
    <x v="49"/>
    <x v="52"/>
    <n v="11"/>
  </r>
  <r>
    <x v="52"/>
    <x v="42"/>
    <s v="Portsmouth"/>
  </r>
  <r>
    <x v="52"/>
    <x v="7"/>
    <m/>
  </r>
  <r>
    <x v="52"/>
    <x v="43"/>
    <s v="m"/>
  </r>
  <r>
    <x v="52"/>
    <x v="44"/>
    <s v="B"/>
  </r>
  <r>
    <x v="52"/>
    <x v="45"/>
    <n v="5"/>
  </r>
  <r>
    <x v="52"/>
    <x v="46"/>
    <s v="B46"/>
  </r>
  <r>
    <x v="52"/>
    <x v="47"/>
    <s v="8-2-8"/>
  </r>
  <r>
    <x v="52"/>
    <x v="48"/>
    <s v="130.5"/>
  </r>
  <r>
    <x v="52"/>
    <x v="49"/>
    <n v="3.6931499999999997"/>
  </r>
  <r>
    <x v="52"/>
    <x v="50"/>
    <n v="7"/>
  </r>
  <r>
    <x v="52"/>
    <x v="7"/>
    <m/>
  </r>
  <r>
    <x v="52"/>
    <x v="7"/>
    <m/>
  </r>
  <r>
    <x v="52"/>
    <x v="7"/>
    <m/>
  </r>
  <r>
    <x v="52"/>
    <x v="7"/>
    <m/>
  </r>
  <r>
    <x v="52"/>
    <x v="7"/>
    <m/>
  </r>
  <r>
    <x v="52"/>
    <x v="7"/>
    <n v="1"/>
  </r>
  <r>
    <x v="52"/>
    <x v="7"/>
    <m/>
  </r>
  <r>
    <x v="52"/>
    <x v="7"/>
    <m/>
  </r>
  <r>
    <x v="52"/>
    <x v="7"/>
    <m/>
  </r>
  <r>
    <x v="52"/>
    <x v="7"/>
    <n v="1"/>
  </r>
  <r>
    <x v="52"/>
    <x v="7"/>
    <n v="1"/>
  </r>
  <r>
    <x v="52"/>
    <x v="7"/>
    <m/>
  </r>
  <r>
    <x v="52"/>
    <x v="7"/>
    <m/>
  </r>
  <r>
    <x v="52"/>
    <x v="7"/>
    <m/>
  </r>
  <r>
    <x v="52"/>
    <x v="7"/>
    <m/>
  </r>
  <r>
    <x v="52"/>
    <x v="7"/>
    <n v="1"/>
  </r>
  <r>
    <x v="52"/>
    <x v="51"/>
    <n v="0"/>
  </r>
  <r>
    <x v="52"/>
    <x v="52"/>
    <n v="11"/>
  </r>
  <r>
    <x v="35"/>
    <x v="42"/>
    <s v="Worthing"/>
  </r>
  <r>
    <x v="35"/>
    <x v="7"/>
    <m/>
  </r>
  <r>
    <x v="35"/>
    <x v="43"/>
    <s v="m"/>
  </r>
  <r>
    <x v="35"/>
    <x v="44"/>
    <s v="B"/>
  </r>
  <r>
    <x v="35"/>
    <x v="45"/>
    <n v="6"/>
  </r>
  <r>
    <x v="35"/>
    <x v="46"/>
    <s v="B27"/>
  </r>
  <r>
    <x v="35"/>
    <x v="47"/>
    <s v="7-3-0"/>
  </r>
  <r>
    <x v="35"/>
    <x v="48"/>
    <s v="115"/>
  </r>
  <r>
    <x v="35"/>
    <x v="49"/>
    <n v="3.2544999999999997"/>
  </r>
  <r>
    <x v="35"/>
    <x v="50"/>
    <n v="8"/>
  </r>
  <r>
    <x v="35"/>
    <x v="7"/>
    <m/>
  </r>
  <r>
    <x v="35"/>
    <x v="7"/>
    <m/>
  </r>
  <r>
    <x v="35"/>
    <x v="7"/>
    <m/>
  </r>
  <r>
    <x v="35"/>
    <x v="7"/>
    <m/>
  </r>
  <r>
    <x v="35"/>
    <x v="7"/>
    <m/>
  </r>
  <r>
    <x v="35"/>
    <x v="7"/>
    <m/>
  </r>
  <r>
    <x v="35"/>
    <x v="7"/>
    <m/>
  </r>
  <r>
    <x v="35"/>
    <x v="7"/>
    <n v="3"/>
  </r>
  <r>
    <x v="35"/>
    <x v="7"/>
    <m/>
  </r>
  <r>
    <x v="35"/>
    <x v="7"/>
    <m/>
  </r>
  <r>
    <x v="35"/>
    <x v="7"/>
    <m/>
  </r>
  <r>
    <x v="35"/>
    <x v="7"/>
    <m/>
  </r>
  <r>
    <x v="35"/>
    <x v="7"/>
    <m/>
  </r>
  <r>
    <x v="35"/>
    <x v="7"/>
    <m/>
  </r>
  <r>
    <x v="35"/>
    <x v="7"/>
    <m/>
  </r>
  <r>
    <x v="35"/>
    <x v="7"/>
    <m/>
  </r>
  <r>
    <x v="35"/>
    <x v="51"/>
    <n v="0"/>
  </r>
  <r>
    <x v="35"/>
    <x v="52"/>
    <n v="11"/>
  </r>
  <r>
    <x v="33"/>
    <x v="42"/>
    <s v="Bristol"/>
  </r>
  <r>
    <x v="33"/>
    <x v="7"/>
    <m/>
  </r>
  <r>
    <x v="33"/>
    <x v="43"/>
    <s v="m"/>
  </r>
  <r>
    <x v="33"/>
    <x v="44"/>
    <s v="B"/>
  </r>
  <r>
    <x v="33"/>
    <x v="45"/>
    <n v="7"/>
  </r>
  <r>
    <x v="33"/>
    <x v="46"/>
    <s v="B38"/>
  </r>
  <r>
    <x v="33"/>
    <x v="47"/>
    <s v="6-9-0"/>
  </r>
  <r>
    <x v="33"/>
    <x v="48"/>
    <s v="105"/>
  </r>
  <r>
    <x v="33"/>
    <x v="49"/>
    <n v="2.9714999999999998"/>
  </r>
  <r>
    <x v="33"/>
    <x v="50"/>
    <n v="13"/>
  </r>
  <r>
    <x v="33"/>
    <x v="7"/>
    <m/>
  </r>
  <r>
    <x v="33"/>
    <x v="7"/>
    <m/>
  </r>
  <r>
    <x v="33"/>
    <x v="7"/>
    <m/>
  </r>
  <r>
    <x v="33"/>
    <x v="7"/>
    <m/>
  </r>
  <r>
    <x v="33"/>
    <x v="7"/>
    <m/>
  </r>
  <r>
    <x v="33"/>
    <x v="7"/>
    <m/>
  </r>
  <r>
    <x v="33"/>
    <x v="7"/>
    <m/>
  </r>
  <r>
    <x v="33"/>
    <x v="7"/>
    <m/>
  </r>
  <r>
    <x v="33"/>
    <x v="7"/>
    <m/>
  </r>
  <r>
    <x v="33"/>
    <x v="7"/>
    <m/>
  </r>
  <r>
    <x v="33"/>
    <x v="7"/>
    <m/>
  </r>
  <r>
    <x v="33"/>
    <x v="7"/>
    <m/>
  </r>
  <r>
    <x v="33"/>
    <x v="7"/>
    <m/>
  </r>
  <r>
    <x v="33"/>
    <x v="7"/>
    <m/>
  </r>
  <r>
    <x v="33"/>
    <x v="7"/>
    <m/>
  </r>
  <r>
    <x v="33"/>
    <x v="7"/>
    <m/>
  </r>
  <r>
    <x v="33"/>
    <x v="51"/>
    <n v="1"/>
  </r>
  <r>
    <x v="33"/>
    <x v="52"/>
    <n v="14"/>
  </r>
  <r>
    <x v="115"/>
    <x v="42"/>
    <m/>
  </r>
  <r>
    <x v="115"/>
    <x v="7"/>
    <m/>
  </r>
  <r>
    <x v="115"/>
    <x v="43"/>
    <s v="nm"/>
  </r>
  <r>
    <x v="115"/>
    <x v="44"/>
    <s v="B"/>
  </r>
  <r>
    <x v="115"/>
    <x v="45"/>
    <n v="8"/>
  </r>
  <r>
    <x v="115"/>
    <x v="46"/>
    <s v="B25"/>
  </r>
  <r>
    <x v="115"/>
    <x v="47"/>
    <s v="5-7-0"/>
  </r>
  <r>
    <x v="115"/>
    <x v="48"/>
    <s v="87"/>
  </r>
  <r>
    <x v="115"/>
    <x v="49"/>
    <n v="2.4621"/>
  </r>
  <r>
    <x v="115"/>
    <x v="50"/>
    <n v="2"/>
  </r>
  <r>
    <x v="115"/>
    <x v="7"/>
    <m/>
  </r>
  <r>
    <x v="115"/>
    <x v="7"/>
    <m/>
  </r>
  <r>
    <x v="115"/>
    <x v="7"/>
    <m/>
  </r>
  <r>
    <x v="115"/>
    <x v="7"/>
    <m/>
  </r>
  <r>
    <x v="115"/>
    <x v="7"/>
    <m/>
  </r>
  <r>
    <x v="115"/>
    <x v="7"/>
    <m/>
  </r>
  <r>
    <x v="115"/>
    <x v="7"/>
    <m/>
  </r>
  <r>
    <x v="115"/>
    <x v="7"/>
    <n v="3"/>
  </r>
  <r>
    <x v="115"/>
    <x v="7"/>
    <m/>
  </r>
  <r>
    <x v="115"/>
    <x v="7"/>
    <m/>
  </r>
  <r>
    <x v="115"/>
    <x v="7"/>
    <n v="1"/>
  </r>
  <r>
    <x v="115"/>
    <x v="7"/>
    <m/>
  </r>
  <r>
    <x v="115"/>
    <x v="7"/>
    <m/>
  </r>
  <r>
    <x v="115"/>
    <x v="7"/>
    <m/>
  </r>
  <r>
    <x v="115"/>
    <x v="7"/>
    <m/>
  </r>
  <r>
    <x v="115"/>
    <x v="7"/>
    <m/>
  </r>
  <r>
    <x v="115"/>
    <x v="51"/>
    <n v="1"/>
  </r>
  <r>
    <x v="115"/>
    <x v="52"/>
    <n v="7"/>
  </r>
  <r>
    <x v="29"/>
    <x v="42"/>
    <s v="Southampton"/>
  </r>
  <r>
    <x v="29"/>
    <x v="7"/>
    <m/>
  </r>
  <r>
    <x v="29"/>
    <x v="43"/>
    <s v="m"/>
  </r>
  <r>
    <x v="29"/>
    <x v="44"/>
    <s v="B"/>
  </r>
  <r>
    <x v="29"/>
    <x v="45"/>
    <n v="9"/>
  </r>
  <r>
    <x v="29"/>
    <x v="46"/>
    <s v="B24"/>
  </r>
  <r>
    <x v="29"/>
    <x v="47"/>
    <s v="5-3-0"/>
  </r>
  <r>
    <x v="29"/>
    <x v="48"/>
    <s v="83"/>
  </r>
  <r>
    <x v="29"/>
    <x v="49"/>
    <n v="2.3489"/>
  </r>
  <r>
    <x v="29"/>
    <x v="50"/>
    <n v="1"/>
  </r>
  <r>
    <x v="29"/>
    <x v="7"/>
    <m/>
  </r>
  <r>
    <x v="29"/>
    <x v="7"/>
    <m/>
  </r>
  <r>
    <x v="29"/>
    <x v="7"/>
    <m/>
  </r>
  <r>
    <x v="29"/>
    <x v="7"/>
    <m/>
  </r>
  <r>
    <x v="29"/>
    <x v="7"/>
    <m/>
  </r>
  <r>
    <x v="29"/>
    <x v="7"/>
    <n v="2"/>
  </r>
  <r>
    <x v="29"/>
    <x v="7"/>
    <m/>
  </r>
  <r>
    <x v="29"/>
    <x v="7"/>
    <n v="3"/>
  </r>
  <r>
    <x v="29"/>
    <x v="7"/>
    <m/>
  </r>
  <r>
    <x v="29"/>
    <x v="7"/>
    <m/>
  </r>
  <r>
    <x v="29"/>
    <x v="7"/>
    <m/>
  </r>
  <r>
    <x v="29"/>
    <x v="7"/>
    <m/>
  </r>
  <r>
    <x v="29"/>
    <x v="7"/>
    <m/>
  </r>
  <r>
    <x v="29"/>
    <x v="7"/>
    <m/>
  </r>
  <r>
    <x v="29"/>
    <x v="7"/>
    <m/>
  </r>
  <r>
    <x v="29"/>
    <x v="7"/>
    <m/>
  </r>
  <r>
    <x v="29"/>
    <x v="51"/>
    <n v="4"/>
  </r>
  <r>
    <x v="29"/>
    <x v="52"/>
    <n v="10"/>
  </r>
  <r>
    <x v="70"/>
    <x v="42"/>
    <s v="Havant"/>
  </r>
  <r>
    <x v="70"/>
    <x v="7"/>
    <m/>
  </r>
  <r>
    <x v="70"/>
    <x v="43"/>
    <s v="m"/>
  </r>
  <r>
    <x v="70"/>
    <x v="44"/>
    <s v="B"/>
  </r>
  <r>
    <x v="70"/>
    <x v="45"/>
    <n v="10"/>
  </r>
  <r>
    <x v="70"/>
    <x v="46"/>
    <s v="B35"/>
  </r>
  <r>
    <x v="70"/>
    <x v="47"/>
    <s v="2-9-0"/>
  </r>
  <r>
    <x v="70"/>
    <x v="48"/>
    <s v="41"/>
  </r>
  <r>
    <x v="70"/>
    <x v="49"/>
    <n v="1.1602999999999999"/>
  </r>
  <r>
    <x v="70"/>
    <x v="50"/>
    <m/>
  </r>
  <r>
    <x v="70"/>
    <x v="7"/>
    <m/>
  </r>
  <r>
    <x v="70"/>
    <x v="7"/>
    <m/>
  </r>
  <r>
    <x v="70"/>
    <x v="7"/>
    <m/>
  </r>
  <r>
    <x v="70"/>
    <x v="7"/>
    <m/>
  </r>
  <r>
    <x v="70"/>
    <x v="7"/>
    <m/>
  </r>
  <r>
    <x v="70"/>
    <x v="7"/>
    <m/>
  </r>
  <r>
    <x v="70"/>
    <x v="7"/>
    <m/>
  </r>
  <r>
    <x v="70"/>
    <x v="7"/>
    <m/>
  </r>
  <r>
    <x v="70"/>
    <x v="7"/>
    <m/>
  </r>
  <r>
    <x v="70"/>
    <x v="7"/>
    <m/>
  </r>
  <r>
    <x v="70"/>
    <x v="7"/>
    <n v="1"/>
  </r>
  <r>
    <x v="70"/>
    <x v="7"/>
    <m/>
  </r>
  <r>
    <x v="70"/>
    <x v="7"/>
    <m/>
  </r>
  <r>
    <x v="70"/>
    <x v="7"/>
    <m/>
  </r>
  <r>
    <x v="70"/>
    <x v="7"/>
    <m/>
  </r>
  <r>
    <x v="70"/>
    <x v="7"/>
    <n v="1"/>
  </r>
  <r>
    <x v="70"/>
    <x v="51"/>
    <n v="3"/>
  </r>
  <r>
    <x v="70"/>
    <x v="52"/>
    <n v="5"/>
  </r>
  <r>
    <x v="2"/>
    <x v="42"/>
    <s v="Somerset"/>
  </r>
  <r>
    <x v="2"/>
    <x v="7"/>
    <m/>
  </r>
  <r>
    <x v="2"/>
    <x v="43"/>
    <s v="m"/>
  </r>
  <r>
    <x v="2"/>
    <x v="44"/>
    <s v="B"/>
  </r>
  <r>
    <x v="2"/>
    <x v="45"/>
    <n v="11"/>
  </r>
  <r>
    <x v="2"/>
    <x v="46"/>
    <s v="B29"/>
  </r>
  <r>
    <x v="2"/>
    <x v="47"/>
    <s v="2-0-0"/>
  </r>
  <r>
    <x v="2"/>
    <x v="48"/>
    <s v="32"/>
  </r>
  <r>
    <x v="2"/>
    <x v="49"/>
    <n v="0.90559999999999996"/>
  </r>
  <r>
    <x v="2"/>
    <x v="50"/>
    <n v="4"/>
  </r>
  <r>
    <x v="2"/>
    <x v="7"/>
    <m/>
  </r>
  <r>
    <x v="2"/>
    <x v="7"/>
    <m/>
  </r>
  <r>
    <x v="2"/>
    <x v="7"/>
    <m/>
  </r>
  <r>
    <x v="2"/>
    <x v="7"/>
    <m/>
  </r>
  <r>
    <x v="2"/>
    <x v="7"/>
    <m/>
  </r>
  <r>
    <x v="2"/>
    <x v="7"/>
    <m/>
  </r>
  <r>
    <x v="2"/>
    <x v="7"/>
    <m/>
  </r>
  <r>
    <x v="2"/>
    <x v="7"/>
    <m/>
  </r>
  <r>
    <x v="2"/>
    <x v="7"/>
    <m/>
  </r>
  <r>
    <x v="2"/>
    <x v="7"/>
    <m/>
  </r>
  <r>
    <x v="2"/>
    <x v="7"/>
    <m/>
  </r>
  <r>
    <x v="2"/>
    <x v="7"/>
    <m/>
  </r>
  <r>
    <x v="2"/>
    <x v="7"/>
    <m/>
  </r>
  <r>
    <x v="2"/>
    <x v="7"/>
    <m/>
  </r>
  <r>
    <x v="2"/>
    <x v="7"/>
    <m/>
  </r>
  <r>
    <x v="2"/>
    <x v="7"/>
    <m/>
  </r>
  <r>
    <x v="2"/>
    <x v="51"/>
    <n v="0"/>
  </r>
  <r>
    <x v="2"/>
    <x v="52"/>
    <n v="4"/>
  </r>
  <r>
    <x v="56"/>
    <x v="42"/>
    <s v="Portsmouth"/>
  </r>
  <r>
    <x v="56"/>
    <x v="7"/>
    <m/>
  </r>
  <r>
    <x v="56"/>
    <x v="43"/>
    <s v="m"/>
  </r>
  <r>
    <x v="56"/>
    <x v="44"/>
    <s v="B"/>
  </r>
  <r>
    <x v="56"/>
    <x v="45"/>
    <n v="12"/>
  </r>
  <r>
    <x v="56"/>
    <x v="46"/>
    <s v="B28"/>
  </r>
  <r>
    <x v="56"/>
    <x v="47"/>
    <s v="1-10-8"/>
  </r>
  <r>
    <x v="56"/>
    <x v="48"/>
    <s v="26.5"/>
  </r>
  <r>
    <x v="56"/>
    <x v="49"/>
    <n v="0.74995000000000001"/>
  </r>
  <r>
    <x v="56"/>
    <x v="50"/>
    <n v="2"/>
  </r>
  <r>
    <x v="56"/>
    <x v="7"/>
    <m/>
  </r>
  <r>
    <x v="56"/>
    <x v="7"/>
    <n v="2"/>
  </r>
  <r>
    <x v="56"/>
    <x v="7"/>
    <m/>
  </r>
  <r>
    <x v="56"/>
    <x v="7"/>
    <m/>
  </r>
  <r>
    <x v="56"/>
    <x v="7"/>
    <m/>
  </r>
  <r>
    <x v="56"/>
    <x v="7"/>
    <m/>
  </r>
  <r>
    <x v="56"/>
    <x v="7"/>
    <m/>
  </r>
  <r>
    <x v="56"/>
    <x v="7"/>
    <m/>
  </r>
  <r>
    <x v="56"/>
    <x v="7"/>
    <m/>
  </r>
  <r>
    <x v="56"/>
    <x v="7"/>
    <m/>
  </r>
  <r>
    <x v="56"/>
    <x v="7"/>
    <m/>
  </r>
  <r>
    <x v="56"/>
    <x v="7"/>
    <m/>
  </r>
  <r>
    <x v="56"/>
    <x v="7"/>
    <m/>
  </r>
  <r>
    <x v="56"/>
    <x v="7"/>
    <m/>
  </r>
  <r>
    <x v="56"/>
    <x v="7"/>
    <m/>
  </r>
  <r>
    <x v="56"/>
    <x v="7"/>
    <m/>
  </r>
  <r>
    <x v="56"/>
    <x v="51"/>
    <n v="0"/>
  </r>
  <r>
    <x v="56"/>
    <x v="52"/>
    <n v="4"/>
  </r>
  <r>
    <x v="13"/>
    <x v="42"/>
    <s v="Bournemouth"/>
  </r>
  <r>
    <x v="13"/>
    <x v="7"/>
    <m/>
  </r>
  <r>
    <x v="13"/>
    <x v="43"/>
    <s v="M"/>
  </r>
  <r>
    <x v="13"/>
    <x v="44"/>
    <s v="B"/>
  </r>
  <r>
    <x v="13"/>
    <x v="45"/>
    <n v="13"/>
  </r>
  <r>
    <x v="13"/>
    <x v="46"/>
    <s v="B39"/>
  </r>
  <r>
    <x v="13"/>
    <x v="47"/>
    <s v="1-10-0"/>
  </r>
  <r>
    <x v="13"/>
    <x v="48"/>
    <s v="26"/>
  </r>
  <r>
    <x v="13"/>
    <x v="49"/>
    <n v="0.73580000000000001"/>
  </r>
  <r>
    <x v="13"/>
    <x v="50"/>
    <n v="3"/>
  </r>
  <r>
    <x v="13"/>
    <x v="7"/>
    <m/>
  </r>
  <r>
    <x v="13"/>
    <x v="7"/>
    <m/>
  </r>
  <r>
    <x v="13"/>
    <x v="7"/>
    <m/>
  </r>
  <r>
    <x v="13"/>
    <x v="7"/>
    <m/>
  </r>
  <r>
    <x v="13"/>
    <x v="7"/>
    <m/>
  </r>
  <r>
    <x v="13"/>
    <x v="7"/>
    <m/>
  </r>
  <r>
    <x v="13"/>
    <x v="7"/>
    <m/>
  </r>
  <r>
    <x v="13"/>
    <x v="7"/>
    <m/>
  </r>
  <r>
    <x v="13"/>
    <x v="7"/>
    <m/>
  </r>
  <r>
    <x v="13"/>
    <x v="7"/>
    <m/>
  </r>
  <r>
    <x v="13"/>
    <x v="7"/>
    <m/>
  </r>
  <r>
    <x v="13"/>
    <x v="7"/>
    <m/>
  </r>
  <r>
    <x v="13"/>
    <x v="7"/>
    <m/>
  </r>
  <r>
    <x v="13"/>
    <x v="7"/>
    <m/>
  </r>
  <r>
    <x v="13"/>
    <x v="7"/>
    <m/>
  </r>
  <r>
    <x v="13"/>
    <x v="7"/>
    <m/>
  </r>
  <r>
    <x v="13"/>
    <x v="51"/>
    <n v="2"/>
  </r>
  <r>
    <x v="13"/>
    <x v="52"/>
    <n v="5"/>
  </r>
  <r>
    <x v="37"/>
    <x v="42"/>
    <s v="Portsmouth"/>
  </r>
  <r>
    <x v="37"/>
    <x v="7"/>
    <m/>
  </r>
  <r>
    <x v="37"/>
    <x v="43"/>
    <s v="m"/>
  </r>
  <r>
    <x v="37"/>
    <x v="44"/>
    <s v="B"/>
  </r>
  <r>
    <x v="37"/>
    <x v="45"/>
    <n v="14"/>
  </r>
  <r>
    <x v="37"/>
    <x v="46"/>
    <s v="B36"/>
  </r>
  <r>
    <x v="37"/>
    <x v="47"/>
    <s v="1-7-0"/>
  </r>
  <r>
    <x v="37"/>
    <x v="48"/>
    <s v="23"/>
  </r>
  <r>
    <x v="37"/>
    <x v="49"/>
    <n v="0.65089999999999992"/>
  </r>
  <r>
    <x v="37"/>
    <x v="50"/>
    <m/>
  </r>
  <r>
    <x v="37"/>
    <x v="7"/>
    <m/>
  </r>
  <r>
    <x v="37"/>
    <x v="7"/>
    <m/>
  </r>
  <r>
    <x v="37"/>
    <x v="7"/>
    <m/>
  </r>
  <r>
    <x v="37"/>
    <x v="7"/>
    <m/>
  </r>
  <r>
    <x v="37"/>
    <x v="7"/>
    <m/>
  </r>
  <r>
    <x v="37"/>
    <x v="7"/>
    <m/>
  </r>
  <r>
    <x v="37"/>
    <x v="7"/>
    <m/>
  </r>
  <r>
    <x v="37"/>
    <x v="7"/>
    <m/>
  </r>
  <r>
    <x v="37"/>
    <x v="7"/>
    <m/>
  </r>
  <r>
    <x v="37"/>
    <x v="7"/>
    <m/>
  </r>
  <r>
    <x v="37"/>
    <x v="7"/>
    <m/>
  </r>
  <r>
    <x v="37"/>
    <x v="7"/>
    <m/>
  </r>
  <r>
    <x v="37"/>
    <x v="7"/>
    <m/>
  </r>
  <r>
    <x v="37"/>
    <x v="7"/>
    <m/>
  </r>
  <r>
    <x v="37"/>
    <x v="7"/>
    <n v="1"/>
  </r>
  <r>
    <x v="37"/>
    <x v="7"/>
    <m/>
  </r>
  <r>
    <x v="37"/>
    <x v="51"/>
    <n v="1"/>
  </r>
  <r>
    <x v="37"/>
    <x v="52"/>
    <n v="2"/>
  </r>
  <r>
    <x v="20"/>
    <x v="42"/>
    <s v="Portsmouth"/>
  </r>
  <r>
    <x v="20"/>
    <x v="7"/>
    <m/>
  </r>
  <r>
    <x v="20"/>
    <x v="43"/>
    <s v="m"/>
  </r>
  <r>
    <x v="20"/>
    <x v="44"/>
    <s v="B"/>
  </r>
  <r>
    <x v="20"/>
    <x v="45"/>
    <n v="18"/>
  </r>
  <r>
    <x v="20"/>
    <x v="46"/>
    <s v="B41"/>
  </r>
  <r>
    <x v="20"/>
    <x v="47"/>
    <s v="0"/>
  </r>
  <r>
    <x v="20"/>
    <x v="48"/>
    <s v="0"/>
  </r>
  <r>
    <x v="20"/>
    <x v="49"/>
    <n v="0"/>
  </r>
  <r>
    <x v="20"/>
    <x v="50"/>
    <m/>
  </r>
  <r>
    <x v="20"/>
    <x v="7"/>
    <m/>
  </r>
  <r>
    <x v="20"/>
    <x v="7"/>
    <m/>
  </r>
  <r>
    <x v="20"/>
    <x v="7"/>
    <m/>
  </r>
  <r>
    <x v="20"/>
    <x v="7"/>
    <m/>
  </r>
  <r>
    <x v="20"/>
    <x v="7"/>
    <m/>
  </r>
  <r>
    <x v="20"/>
    <x v="7"/>
    <m/>
  </r>
  <r>
    <x v="20"/>
    <x v="7"/>
    <m/>
  </r>
  <r>
    <x v="20"/>
    <x v="7"/>
    <m/>
  </r>
  <r>
    <x v="20"/>
    <x v="7"/>
    <m/>
  </r>
  <r>
    <x v="20"/>
    <x v="7"/>
    <m/>
  </r>
  <r>
    <x v="20"/>
    <x v="7"/>
    <m/>
  </r>
  <r>
    <x v="20"/>
    <x v="7"/>
    <m/>
  </r>
  <r>
    <x v="20"/>
    <x v="7"/>
    <m/>
  </r>
  <r>
    <x v="20"/>
    <x v="7"/>
    <m/>
  </r>
  <r>
    <x v="20"/>
    <x v="7"/>
    <m/>
  </r>
  <r>
    <x v="20"/>
    <x v="7"/>
    <m/>
  </r>
  <r>
    <x v="20"/>
    <x v="51"/>
    <n v="0"/>
  </r>
  <r>
    <x v="20"/>
    <x v="52"/>
    <n v="0"/>
  </r>
  <r>
    <x v="103"/>
    <x v="42"/>
    <m/>
  </r>
  <r>
    <x v="103"/>
    <x v="7"/>
    <m/>
  </r>
  <r>
    <x v="103"/>
    <x v="43"/>
    <s v="nm"/>
  </r>
  <r>
    <x v="103"/>
    <x v="44"/>
    <s v="B"/>
  </r>
  <r>
    <x v="103"/>
    <x v="45"/>
    <n v="18"/>
  </r>
  <r>
    <x v="103"/>
    <x v="46"/>
    <s v="B44"/>
  </r>
  <r>
    <x v="103"/>
    <x v="47"/>
    <s v="0"/>
  </r>
  <r>
    <x v="103"/>
    <x v="48"/>
    <s v="0"/>
  </r>
  <r>
    <x v="103"/>
    <x v="49"/>
    <n v="0"/>
  </r>
  <r>
    <x v="103"/>
    <x v="50"/>
    <m/>
  </r>
  <r>
    <x v="103"/>
    <x v="7"/>
    <m/>
  </r>
  <r>
    <x v="103"/>
    <x v="7"/>
    <m/>
  </r>
  <r>
    <x v="103"/>
    <x v="7"/>
    <m/>
  </r>
  <r>
    <x v="103"/>
    <x v="7"/>
    <m/>
  </r>
  <r>
    <x v="103"/>
    <x v="7"/>
    <m/>
  </r>
  <r>
    <x v="103"/>
    <x v="7"/>
    <m/>
  </r>
  <r>
    <x v="103"/>
    <x v="7"/>
    <m/>
  </r>
  <r>
    <x v="103"/>
    <x v="7"/>
    <m/>
  </r>
  <r>
    <x v="103"/>
    <x v="7"/>
    <m/>
  </r>
  <r>
    <x v="103"/>
    <x v="7"/>
    <m/>
  </r>
  <r>
    <x v="103"/>
    <x v="7"/>
    <m/>
  </r>
  <r>
    <x v="103"/>
    <x v="7"/>
    <m/>
  </r>
  <r>
    <x v="103"/>
    <x v="7"/>
    <m/>
  </r>
  <r>
    <x v="103"/>
    <x v="7"/>
    <m/>
  </r>
  <r>
    <x v="103"/>
    <x v="7"/>
    <m/>
  </r>
  <r>
    <x v="103"/>
    <x v="7"/>
    <m/>
  </r>
  <r>
    <x v="103"/>
    <x v="51"/>
    <n v="0"/>
  </r>
  <r>
    <x v="103"/>
    <x v="52"/>
    <n v="0"/>
  </r>
  <r>
    <x v="16"/>
    <x v="42"/>
    <s v="IOW"/>
  </r>
  <r>
    <x v="16"/>
    <x v="7"/>
    <m/>
  </r>
  <r>
    <x v="16"/>
    <x v="43"/>
    <s v="m"/>
  </r>
  <r>
    <x v="16"/>
    <x v="44"/>
    <s v="C"/>
  </r>
  <r>
    <x v="16"/>
    <x v="45"/>
    <n v="1"/>
  </r>
  <r>
    <x v="16"/>
    <x v="46"/>
    <s v="C47"/>
  </r>
  <r>
    <x v="16"/>
    <x v="47"/>
    <s v="10-12-8"/>
  </r>
  <r>
    <x v="16"/>
    <x v="48"/>
    <s v="174.5"/>
  </r>
  <r>
    <x v="16"/>
    <x v="49"/>
    <n v="4.9383499999999998"/>
  </r>
  <r>
    <x v="16"/>
    <x v="50"/>
    <n v="17"/>
  </r>
  <r>
    <x v="16"/>
    <x v="7"/>
    <m/>
  </r>
  <r>
    <x v="16"/>
    <x v="7"/>
    <m/>
  </r>
  <r>
    <x v="16"/>
    <x v="7"/>
    <m/>
  </r>
  <r>
    <x v="16"/>
    <x v="7"/>
    <m/>
  </r>
  <r>
    <x v="16"/>
    <x v="7"/>
    <m/>
  </r>
  <r>
    <x v="16"/>
    <x v="7"/>
    <m/>
  </r>
  <r>
    <x v="16"/>
    <x v="7"/>
    <m/>
  </r>
  <r>
    <x v="16"/>
    <x v="7"/>
    <m/>
  </r>
  <r>
    <x v="16"/>
    <x v="7"/>
    <m/>
  </r>
  <r>
    <x v="16"/>
    <x v="7"/>
    <n v="1"/>
  </r>
  <r>
    <x v="16"/>
    <x v="7"/>
    <n v="1"/>
  </r>
  <r>
    <x v="16"/>
    <x v="7"/>
    <m/>
  </r>
  <r>
    <x v="16"/>
    <x v="7"/>
    <m/>
  </r>
  <r>
    <x v="16"/>
    <x v="7"/>
    <m/>
  </r>
  <r>
    <x v="16"/>
    <x v="7"/>
    <m/>
  </r>
  <r>
    <x v="16"/>
    <x v="7"/>
    <m/>
  </r>
  <r>
    <x v="16"/>
    <x v="51"/>
    <n v="5"/>
  </r>
  <r>
    <x v="16"/>
    <x v="52"/>
    <n v="24"/>
  </r>
  <r>
    <x v="45"/>
    <x v="42"/>
    <s v="Southampton"/>
  </r>
  <r>
    <x v="45"/>
    <x v="7"/>
    <m/>
  </r>
  <r>
    <x v="45"/>
    <x v="43"/>
    <s v="m"/>
  </r>
  <r>
    <x v="45"/>
    <x v="44"/>
    <s v="C"/>
  </r>
  <r>
    <x v="45"/>
    <x v="45"/>
    <n v="2"/>
  </r>
  <r>
    <x v="45"/>
    <x v="46"/>
    <s v="C55"/>
  </r>
  <r>
    <x v="45"/>
    <x v="47"/>
    <s v="9-13-8"/>
  </r>
  <r>
    <x v="45"/>
    <x v="48"/>
    <s v="157.5"/>
  </r>
  <r>
    <x v="45"/>
    <x v="49"/>
    <n v="4.4572500000000002"/>
  </r>
  <r>
    <x v="45"/>
    <x v="50"/>
    <m/>
  </r>
  <r>
    <x v="45"/>
    <x v="7"/>
    <m/>
  </r>
  <r>
    <x v="45"/>
    <x v="7"/>
    <m/>
  </r>
  <r>
    <x v="45"/>
    <x v="7"/>
    <m/>
  </r>
  <r>
    <x v="45"/>
    <x v="7"/>
    <m/>
  </r>
  <r>
    <x v="45"/>
    <x v="7"/>
    <m/>
  </r>
  <r>
    <x v="45"/>
    <x v="7"/>
    <n v="1"/>
  </r>
  <r>
    <x v="45"/>
    <x v="7"/>
    <m/>
  </r>
  <r>
    <x v="45"/>
    <x v="7"/>
    <m/>
  </r>
  <r>
    <x v="45"/>
    <x v="7"/>
    <m/>
  </r>
  <r>
    <x v="45"/>
    <x v="7"/>
    <n v="1"/>
  </r>
  <r>
    <x v="45"/>
    <x v="7"/>
    <n v="2"/>
  </r>
  <r>
    <x v="45"/>
    <x v="7"/>
    <m/>
  </r>
  <r>
    <x v="45"/>
    <x v="7"/>
    <m/>
  </r>
  <r>
    <x v="45"/>
    <x v="7"/>
    <m/>
  </r>
  <r>
    <x v="45"/>
    <x v="7"/>
    <n v="1"/>
  </r>
  <r>
    <x v="45"/>
    <x v="7"/>
    <m/>
  </r>
  <r>
    <x v="45"/>
    <x v="51"/>
    <n v="4"/>
  </r>
  <r>
    <x v="45"/>
    <x v="52"/>
    <n v="9"/>
  </r>
  <r>
    <x v="47"/>
    <x v="42"/>
    <s v="Portsmouth"/>
  </r>
  <r>
    <x v="47"/>
    <x v="7"/>
    <m/>
  </r>
  <r>
    <x v="47"/>
    <x v="43"/>
    <s v="m"/>
  </r>
  <r>
    <x v="47"/>
    <x v="44"/>
    <s v="C"/>
  </r>
  <r>
    <x v="47"/>
    <x v="45"/>
    <n v="3"/>
  </r>
  <r>
    <x v="47"/>
    <x v="46"/>
    <s v="C66"/>
  </r>
  <r>
    <x v="47"/>
    <x v="47"/>
    <s v="8-6-0"/>
  </r>
  <r>
    <x v="47"/>
    <x v="48"/>
    <s v="134"/>
  </r>
  <r>
    <x v="47"/>
    <x v="49"/>
    <n v="3.7921999999999998"/>
  </r>
  <r>
    <x v="47"/>
    <x v="50"/>
    <n v="8"/>
  </r>
  <r>
    <x v="47"/>
    <x v="7"/>
    <m/>
  </r>
  <r>
    <x v="47"/>
    <x v="7"/>
    <m/>
  </r>
  <r>
    <x v="47"/>
    <x v="7"/>
    <m/>
  </r>
  <r>
    <x v="47"/>
    <x v="7"/>
    <m/>
  </r>
  <r>
    <x v="47"/>
    <x v="7"/>
    <m/>
  </r>
  <r>
    <x v="47"/>
    <x v="7"/>
    <m/>
  </r>
  <r>
    <x v="47"/>
    <x v="7"/>
    <n v="1"/>
  </r>
  <r>
    <x v="47"/>
    <x v="7"/>
    <m/>
  </r>
  <r>
    <x v="47"/>
    <x v="7"/>
    <m/>
  </r>
  <r>
    <x v="47"/>
    <x v="7"/>
    <m/>
  </r>
  <r>
    <x v="47"/>
    <x v="7"/>
    <m/>
  </r>
  <r>
    <x v="47"/>
    <x v="7"/>
    <m/>
  </r>
  <r>
    <x v="47"/>
    <x v="7"/>
    <m/>
  </r>
  <r>
    <x v="47"/>
    <x v="7"/>
    <m/>
  </r>
  <r>
    <x v="47"/>
    <x v="7"/>
    <m/>
  </r>
  <r>
    <x v="47"/>
    <x v="7"/>
    <m/>
  </r>
  <r>
    <x v="47"/>
    <x v="51"/>
    <n v="4"/>
  </r>
  <r>
    <x v="47"/>
    <x v="52"/>
    <n v="13"/>
  </r>
  <r>
    <x v="8"/>
    <x v="42"/>
    <s v="Havant"/>
  </r>
  <r>
    <x v="8"/>
    <x v="7"/>
    <m/>
  </r>
  <r>
    <x v="8"/>
    <x v="43"/>
    <s v="m"/>
  </r>
  <r>
    <x v="8"/>
    <x v="44"/>
    <s v="C"/>
  </r>
  <r>
    <x v="8"/>
    <x v="45"/>
    <n v="4"/>
  </r>
  <r>
    <x v="8"/>
    <x v="46"/>
    <s v="C49"/>
  </r>
  <r>
    <x v="8"/>
    <x v="47"/>
    <s v="7-9-0"/>
  </r>
  <r>
    <x v="8"/>
    <x v="48"/>
    <s v="121"/>
  </r>
  <r>
    <x v="8"/>
    <x v="49"/>
    <n v="3.4242999999999997"/>
  </r>
  <r>
    <x v="8"/>
    <x v="50"/>
    <n v="1"/>
  </r>
  <r>
    <x v="8"/>
    <x v="7"/>
    <m/>
  </r>
  <r>
    <x v="8"/>
    <x v="7"/>
    <m/>
  </r>
  <r>
    <x v="8"/>
    <x v="7"/>
    <m/>
  </r>
  <r>
    <x v="8"/>
    <x v="7"/>
    <m/>
  </r>
  <r>
    <x v="8"/>
    <x v="7"/>
    <m/>
  </r>
  <r>
    <x v="8"/>
    <x v="7"/>
    <m/>
  </r>
  <r>
    <x v="8"/>
    <x v="7"/>
    <n v="1"/>
  </r>
  <r>
    <x v="8"/>
    <x v="7"/>
    <m/>
  </r>
  <r>
    <x v="8"/>
    <x v="7"/>
    <m/>
  </r>
  <r>
    <x v="8"/>
    <x v="7"/>
    <m/>
  </r>
  <r>
    <x v="8"/>
    <x v="7"/>
    <n v="1"/>
  </r>
  <r>
    <x v="8"/>
    <x v="7"/>
    <n v="2"/>
  </r>
  <r>
    <x v="8"/>
    <x v="7"/>
    <m/>
  </r>
  <r>
    <x v="8"/>
    <x v="7"/>
    <m/>
  </r>
  <r>
    <x v="8"/>
    <x v="7"/>
    <m/>
  </r>
  <r>
    <x v="8"/>
    <x v="7"/>
    <m/>
  </r>
  <r>
    <x v="8"/>
    <x v="51"/>
    <n v="4"/>
  </r>
  <r>
    <x v="8"/>
    <x v="52"/>
    <n v="9"/>
  </r>
  <r>
    <x v="79"/>
    <x v="42"/>
    <s v="Portsmouth"/>
  </r>
  <r>
    <x v="79"/>
    <x v="7"/>
    <m/>
  </r>
  <r>
    <x v="79"/>
    <x v="43"/>
    <s v="m"/>
  </r>
  <r>
    <x v="79"/>
    <x v="44"/>
    <s v="C"/>
  </r>
  <r>
    <x v="79"/>
    <x v="45"/>
    <n v="5"/>
  </r>
  <r>
    <x v="79"/>
    <x v="46"/>
    <s v="C54"/>
  </r>
  <r>
    <x v="79"/>
    <x v="47"/>
    <s v="5-13-8"/>
  </r>
  <r>
    <x v="79"/>
    <x v="48"/>
    <s v="94.5"/>
  </r>
  <r>
    <x v="79"/>
    <x v="49"/>
    <n v="2.67435"/>
  </r>
  <r>
    <x v="79"/>
    <x v="50"/>
    <n v="6"/>
  </r>
  <r>
    <x v="79"/>
    <x v="7"/>
    <m/>
  </r>
  <r>
    <x v="79"/>
    <x v="7"/>
    <m/>
  </r>
  <r>
    <x v="79"/>
    <x v="7"/>
    <m/>
  </r>
  <r>
    <x v="79"/>
    <x v="7"/>
    <m/>
  </r>
  <r>
    <x v="79"/>
    <x v="7"/>
    <m/>
  </r>
  <r>
    <x v="79"/>
    <x v="7"/>
    <n v="1"/>
  </r>
  <r>
    <x v="79"/>
    <x v="7"/>
    <m/>
  </r>
  <r>
    <x v="79"/>
    <x v="7"/>
    <m/>
  </r>
  <r>
    <x v="79"/>
    <x v="7"/>
    <m/>
  </r>
  <r>
    <x v="79"/>
    <x v="7"/>
    <n v="1"/>
  </r>
  <r>
    <x v="79"/>
    <x v="7"/>
    <n v="1"/>
  </r>
  <r>
    <x v="79"/>
    <x v="7"/>
    <m/>
  </r>
  <r>
    <x v="79"/>
    <x v="7"/>
    <m/>
  </r>
  <r>
    <x v="79"/>
    <x v="7"/>
    <m/>
  </r>
  <r>
    <x v="79"/>
    <x v="7"/>
    <m/>
  </r>
  <r>
    <x v="79"/>
    <x v="7"/>
    <m/>
  </r>
  <r>
    <x v="79"/>
    <x v="51"/>
    <n v="1"/>
  </r>
  <r>
    <x v="79"/>
    <x v="52"/>
    <n v="10"/>
  </r>
  <r>
    <x v="148"/>
    <x v="42"/>
    <m/>
  </r>
  <r>
    <x v="148"/>
    <x v="7"/>
    <m/>
  </r>
  <r>
    <x v="148"/>
    <x v="43"/>
    <s v="nm"/>
  </r>
  <r>
    <x v="148"/>
    <x v="44"/>
    <s v="C"/>
  </r>
  <r>
    <x v="148"/>
    <x v="45"/>
    <n v="6"/>
  </r>
  <r>
    <x v="148"/>
    <x v="46"/>
    <s v="C58"/>
  </r>
  <r>
    <x v="148"/>
    <x v="47"/>
    <s v="5-8-0"/>
  </r>
  <r>
    <x v="148"/>
    <x v="48"/>
    <s v="88"/>
  </r>
  <r>
    <x v="148"/>
    <x v="49"/>
    <n v="2.4903999999999997"/>
  </r>
  <r>
    <x v="148"/>
    <x v="50"/>
    <m/>
  </r>
  <r>
    <x v="148"/>
    <x v="7"/>
    <m/>
  </r>
  <r>
    <x v="148"/>
    <x v="7"/>
    <m/>
  </r>
  <r>
    <x v="148"/>
    <x v="7"/>
    <m/>
  </r>
  <r>
    <x v="148"/>
    <x v="7"/>
    <m/>
  </r>
  <r>
    <x v="148"/>
    <x v="7"/>
    <m/>
  </r>
  <r>
    <x v="148"/>
    <x v="7"/>
    <m/>
  </r>
  <r>
    <x v="148"/>
    <x v="7"/>
    <m/>
  </r>
  <r>
    <x v="148"/>
    <x v="7"/>
    <m/>
  </r>
  <r>
    <x v="148"/>
    <x v="7"/>
    <m/>
  </r>
  <r>
    <x v="148"/>
    <x v="7"/>
    <m/>
  </r>
  <r>
    <x v="148"/>
    <x v="7"/>
    <n v="1"/>
  </r>
  <r>
    <x v="148"/>
    <x v="7"/>
    <m/>
  </r>
  <r>
    <x v="148"/>
    <x v="7"/>
    <m/>
  </r>
  <r>
    <x v="148"/>
    <x v="7"/>
    <m/>
  </r>
  <r>
    <x v="148"/>
    <x v="7"/>
    <n v="1"/>
  </r>
  <r>
    <x v="148"/>
    <x v="7"/>
    <m/>
  </r>
  <r>
    <x v="148"/>
    <x v="51"/>
    <n v="1"/>
  </r>
  <r>
    <x v="148"/>
    <x v="52"/>
    <n v="3"/>
  </r>
  <r>
    <x v="160"/>
    <x v="42"/>
    <m/>
  </r>
  <r>
    <x v="160"/>
    <x v="7"/>
    <m/>
  </r>
  <r>
    <x v="160"/>
    <x v="43"/>
    <s v="nm"/>
  </r>
  <r>
    <x v="160"/>
    <x v="44"/>
    <s v="C"/>
  </r>
  <r>
    <x v="160"/>
    <x v="45"/>
    <n v="7"/>
  </r>
  <r>
    <x v="160"/>
    <x v="46"/>
    <s v="C57"/>
  </r>
  <r>
    <x v="160"/>
    <x v="47"/>
    <s v="5-1-0"/>
  </r>
  <r>
    <x v="160"/>
    <x v="48"/>
    <s v="81"/>
  </r>
  <r>
    <x v="160"/>
    <x v="49"/>
    <n v="2.2923"/>
  </r>
  <r>
    <x v="160"/>
    <x v="50"/>
    <n v="1"/>
  </r>
  <r>
    <x v="160"/>
    <x v="7"/>
    <m/>
  </r>
  <r>
    <x v="160"/>
    <x v="7"/>
    <m/>
  </r>
  <r>
    <x v="160"/>
    <x v="7"/>
    <m/>
  </r>
  <r>
    <x v="160"/>
    <x v="7"/>
    <m/>
  </r>
  <r>
    <x v="160"/>
    <x v="7"/>
    <m/>
  </r>
  <r>
    <x v="160"/>
    <x v="7"/>
    <m/>
  </r>
  <r>
    <x v="160"/>
    <x v="7"/>
    <m/>
  </r>
  <r>
    <x v="160"/>
    <x v="7"/>
    <n v="2"/>
  </r>
  <r>
    <x v="160"/>
    <x v="7"/>
    <m/>
  </r>
  <r>
    <x v="160"/>
    <x v="7"/>
    <n v="1"/>
  </r>
  <r>
    <x v="160"/>
    <x v="7"/>
    <n v="1"/>
  </r>
  <r>
    <x v="160"/>
    <x v="7"/>
    <m/>
  </r>
  <r>
    <x v="160"/>
    <x v="7"/>
    <m/>
  </r>
  <r>
    <x v="160"/>
    <x v="7"/>
    <m/>
  </r>
  <r>
    <x v="160"/>
    <x v="7"/>
    <m/>
  </r>
  <r>
    <x v="160"/>
    <x v="7"/>
    <m/>
  </r>
  <r>
    <x v="160"/>
    <x v="51"/>
    <n v="0"/>
  </r>
  <r>
    <x v="160"/>
    <x v="52"/>
    <n v="5"/>
  </r>
  <r>
    <x v="72"/>
    <x v="42"/>
    <s v="Bournemouth"/>
  </r>
  <r>
    <x v="72"/>
    <x v="7"/>
    <m/>
  </r>
  <r>
    <x v="72"/>
    <x v="43"/>
    <s v="m"/>
  </r>
  <r>
    <x v="72"/>
    <x v="44"/>
    <s v="C"/>
  </r>
  <r>
    <x v="72"/>
    <x v="45"/>
    <n v="8"/>
  </r>
  <r>
    <x v="72"/>
    <x v="46"/>
    <s v="C69"/>
  </r>
  <r>
    <x v="72"/>
    <x v="47"/>
    <s v="3-1-0"/>
  </r>
  <r>
    <x v="72"/>
    <x v="48"/>
    <s v="49"/>
  </r>
  <r>
    <x v="72"/>
    <x v="49"/>
    <n v="1.3867"/>
  </r>
  <r>
    <x v="72"/>
    <x v="50"/>
    <n v="6"/>
  </r>
  <r>
    <x v="72"/>
    <x v="7"/>
    <m/>
  </r>
  <r>
    <x v="72"/>
    <x v="7"/>
    <m/>
  </r>
  <r>
    <x v="72"/>
    <x v="7"/>
    <m/>
  </r>
  <r>
    <x v="72"/>
    <x v="7"/>
    <m/>
  </r>
  <r>
    <x v="72"/>
    <x v="7"/>
    <m/>
  </r>
  <r>
    <x v="72"/>
    <x v="7"/>
    <m/>
  </r>
  <r>
    <x v="72"/>
    <x v="7"/>
    <m/>
  </r>
  <r>
    <x v="72"/>
    <x v="7"/>
    <m/>
  </r>
  <r>
    <x v="72"/>
    <x v="7"/>
    <m/>
  </r>
  <r>
    <x v="72"/>
    <x v="7"/>
    <m/>
  </r>
  <r>
    <x v="72"/>
    <x v="7"/>
    <m/>
  </r>
  <r>
    <x v="72"/>
    <x v="7"/>
    <m/>
  </r>
  <r>
    <x v="72"/>
    <x v="7"/>
    <m/>
  </r>
  <r>
    <x v="72"/>
    <x v="7"/>
    <m/>
  </r>
  <r>
    <x v="72"/>
    <x v="7"/>
    <m/>
  </r>
  <r>
    <x v="72"/>
    <x v="7"/>
    <m/>
  </r>
  <r>
    <x v="72"/>
    <x v="51"/>
    <n v="1"/>
  </r>
  <r>
    <x v="72"/>
    <x v="52"/>
    <n v="7"/>
  </r>
  <r>
    <x v="0"/>
    <x v="42"/>
    <s v="Bristol"/>
  </r>
  <r>
    <x v="0"/>
    <x v="7"/>
    <m/>
  </r>
  <r>
    <x v="0"/>
    <x v="43"/>
    <s v="m"/>
  </r>
  <r>
    <x v="0"/>
    <x v="44"/>
    <s v="C"/>
  </r>
  <r>
    <x v="0"/>
    <x v="45"/>
    <n v="9"/>
  </r>
  <r>
    <x v="0"/>
    <x v="46"/>
    <s v="C56"/>
  </r>
  <r>
    <x v="0"/>
    <x v="47"/>
    <s v="2-10-0"/>
  </r>
  <r>
    <x v="0"/>
    <x v="48"/>
    <s v="42"/>
  </r>
  <r>
    <x v="0"/>
    <x v="49"/>
    <n v="1.1885999999999999"/>
  </r>
  <r>
    <x v="0"/>
    <x v="50"/>
    <n v="5"/>
  </r>
  <r>
    <x v="0"/>
    <x v="7"/>
    <m/>
  </r>
  <r>
    <x v="0"/>
    <x v="7"/>
    <m/>
  </r>
  <r>
    <x v="0"/>
    <x v="7"/>
    <m/>
  </r>
  <r>
    <x v="0"/>
    <x v="7"/>
    <m/>
  </r>
  <r>
    <x v="0"/>
    <x v="7"/>
    <m/>
  </r>
  <r>
    <x v="0"/>
    <x v="7"/>
    <m/>
  </r>
  <r>
    <x v="0"/>
    <x v="7"/>
    <m/>
  </r>
  <r>
    <x v="0"/>
    <x v="7"/>
    <m/>
  </r>
  <r>
    <x v="0"/>
    <x v="7"/>
    <m/>
  </r>
  <r>
    <x v="0"/>
    <x v="7"/>
    <m/>
  </r>
  <r>
    <x v="0"/>
    <x v="7"/>
    <m/>
  </r>
  <r>
    <x v="0"/>
    <x v="7"/>
    <m/>
  </r>
  <r>
    <x v="0"/>
    <x v="7"/>
    <m/>
  </r>
  <r>
    <x v="0"/>
    <x v="7"/>
    <m/>
  </r>
  <r>
    <x v="0"/>
    <x v="7"/>
    <m/>
  </r>
  <r>
    <x v="0"/>
    <x v="7"/>
    <m/>
  </r>
  <r>
    <x v="0"/>
    <x v="51"/>
    <n v="2"/>
  </r>
  <r>
    <x v="0"/>
    <x v="52"/>
    <n v="7"/>
  </r>
  <r>
    <x v="11"/>
    <x v="42"/>
    <s v="Southampton"/>
  </r>
  <r>
    <x v="11"/>
    <x v="7"/>
    <s v="Hampshire"/>
  </r>
  <r>
    <x v="11"/>
    <x v="43"/>
    <s v="m"/>
  </r>
  <r>
    <x v="11"/>
    <x v="44"/>
    <s v="C"/>
  </r>
  <r>
    <x v="11"/>
    <x v="45"/>
    <n v="10"/>
  </r>
  <r>
    <x v="11"/>
    <x v="46"/>
    <s v="C52"/>
  </r>
  <r>
    <x v="11"/>
    <x v="47"/>
    <s v="2-0-0"/>
  </r>
  <r>
    <x v="11"/>
    <x v="48"/>
    <s v="32"/>
  </r>
  <r>
    <x v="11"/>
    <x v="49"/>
    <n v="0.90559999999999996"/>
  </r>
  <r>
    <x v="11"/>
    <x v="50"/>
    <n v="2"/>
  </r>
  <r>
    <x v="11"/>
    <x v="7"/>
    <m/>
  </r>
  <r>
    <x v="11"/>
    <x v="7"/>
    <m/>
  </r>
  <r>
    <x v="11"/>
    <x v="7"/>
    <m/>
  </r>
  <r>
    <x v="11"/>
    <x v="7"/>
    <m/>
  </r>
  <r>
    <x v="11"/>
    <x v="7"/>
    <m/>
  </r>
  <r>
    <x v="11"/>
    <x v="7"/>
    <m/>
  </r>
  <r>
    <x v="11"/>
    <x v="7"/>
    <m/>
  </r>
  <r>
    <x v="11"/>
    <x v="7"/>
    <m/>
  </r>
  <r>
    <x v="11"/>
    <x v="7"/>
    <m/>
  </r>
  <r>
    <x v="11"/>
    <x v="7"/>
    <m/>
  </r>
  <r>
    <x v="11"/>
    <x v="7"/>
    <m/>
  </r>
  <r>
    <x v="11"/>
    <x v="7"/>
    <n v="1"/>
  </r>
  <r>
    <x v="11"/>
    <x v="7"/>
    <m/>
  </r>
  <r>
    <x v="11"/>
    <x v="7"/>
    <m/>
  </r>
  <r>
    <x v="11"/>
    <x v="7"/>
    <m/>
  </r>
  <r>
    <x v="11"/>
    <x v="7"/>
    <m/>
  </r>
  <r>
    <x v="11"/>
    <x v="51"/>
    <n v="2"/>
  </r>
  <r>
    <x v="11"/>
    <x v="52"/>
    <n v="5"/>
  </r>
  <r>
    <x v="155"/>
    <x v="42"/>
    <m/>
  </r>
  <r>
    <x v="155"/>
    <x v="7"/>
    <m/>
  </r>
  <r>
    <x v="155"/>
    <x v="43"/>
    <s v="nm"/>
  </r>
  <r>
    <x v="155"/>
    <x v="44"/>
    <s v="C"/>
  </r>
  <r>
    <x v="155"/>
    <x v="45"/>
    <n v="11"/>
  </r>
  <r>
    <x v="155"/>
    <x v="46"/>
    <s v="C61"/>
  </r>
  <r>
    <x v="155"/>
    <x v="47"/>
    <s v="1-10-0"/>
  </r>
  <r>
    <x v="155"/>
    <x v="48"/>
    <s v="26"/>
  </r>
  <r>
    <x v="155"/>
    <x v="49"/>
    <n v="0.73580000000000001"/>
  </r>
  <r>
    <x v="155"/>
    <x v="50"/>
    <n v="3"/>
  </r>
  <r>
    <x v="155"/>
    <x v="7"/>
    <m/>
  </r>
  <r>
    <x v="155"/>
    <x v="7"/>
    <m/>
  </r>
  <r>
    <x v="155"/>
    <x v="7"/>
    <m/>
  </r>
  <r>
    <x v="155"/>
    <x v="7"/>
    <m/>
  </r>
  <r>
    <x v="155"/>
    <x v="7"/>
    <m/>
  </r>
  <r>
    <x v="155"/>
    <x v="7"/>
    <m/>
  </r>
  <r>
    <x v="155"/>
    <x v="7"/>
    <m/>
  </r>
  <r>
    <x v="155"/>
    <x v="7"/>
    <m/>
  </r>
  <r>
    <x v="155"/>
    <x v="7"/>
    <m/>
  </r>
  <r>
    <x v="155"/>
    <x v="7"/>
    <m/>
  </r>
  <r>
    <x v="155"/>
    <x v="7"/>
    <m/>
  </r>
  <r>
    <x v="155"/>
    <x v="7"/>
    <m/>
  </r>
  <r>
    <x v="155"/>
    <x v="7"/>
    <m/>
  </r>
  <r>
    <x v="155"/>
    <x v="7"/>
    <m/>
  </r>
  <r>
    <x v="155"/>
    <x v="7"/>
    <m/>
  </r>
  <r>
    <x v="155"/>
    <x v="7"/>
    <m/>
  </r>
  <r>
    <x v="155"/>
    <x v="51"/>
    <n v="2"/>
  </r>
  <r>
    <x v="155"/>
    <x v="52"/>
    <n v="5"/>
  </r>
  <r>
    <x v="106"/>
    <x v="42"/>
    <m/>
  </r>
  <r>
    <x v="106"/>
    <x v="7"/>
    <m/>
  </r>
  <r>
    <x v="106"/>
    <x v="43"/>
    <s v="m"/>
  </r>
  <r>
    <x v="106"/>
    <x v="44"/>
    <s v="C"/>
  </r>
  <r>
    <x v="106"/>
    <x v="45"/>
    <n v="12"/>
  </r>
  <r>
    <x v="106"/>
    <x v="46"/>
    <s v="C63"/>
  </r>
  <r>
    <x v="106"/>
    <x v="47"/>
    <s v="0-9-0"/>
  </r>
  <r>
    <x v="106"/>
    <x v="48"/>
    <s v="9"/>
  </r>
  <r>
    <x v="106"/>
    <x v="49"/>
    <n v="0.25469999999999998"/>
  </r>
  <r>
    <x v="106"/>
    <x v="50"/>
    <n v="1"/>
  </r>
  <r>
    <x v="106"/>
    <x v="7"/>
    <m/>
  </r>
  <r>
    <x v="106"/>
    <x v="7"/>
    <m/>
  </r>
  <r>
    <x v="106"/>
    <x v="7"/>
    <m/>
  </r>
  <r>
    <x v="106"/>
    <x v="7"/>
    <m/>
  </r>
  <r>
    <x v="106"/>
    <x v="7"/>
    <m/>
  </r>
  <r>
    <x v="106"/>
    <x v="7"/>
    <m/>
  </r>
  <r>
    <x v="106"/>
    <x v="7"/>
    <m/>
  </r>
  <r>
    <x v="106"/>
    <x v="7"/>
    <m/>
  </r>
  <r>
    <x v="106"/>
    <x v="7"/>
    <m/>
  </r>
  <r>
    <x v="106"/>
    <x v="7"/>
    <m/>
  </r>
  <r>
    <x v="106"/>
    <x v="7"/>
    <m/>
  </r>
  <r>
    <x v="106"/>
    <x v="7"/>
    <m/>
  </r>
  <r>
    <x v="106"/>
    <x v="7"/>
    <m/>
  </r>
  <r>
    <x v="106"/>
    <x v="7"/>
    <m/>
  </r>
  <r>
    <x v="106"/>
    <x v="7"/>
    <m/>
  </r>
  <r>
    <x v="106"/>
    <x v="7"/>
    <m/>
  </r>
  <r>
    <x v="106"/>
    <x v="51"/>
    <n v="1"/>
  </r>
  <r>
    <x v="106"/>
    <x v="52"/>
    <n v="2"/>
  </r>
  <r>
    <x v="89"/>
    <x v="42"/>
    <s v="Bournemouth"/>
  </r>
  <r>
    <x v="89"/>
    <x v="7"/>
    <m/>
  </r>
  <r>
    <x v="89"/>
    <x v="43"/>
    <s v="m"/>
  </r>
  <r>
    <x v="89"/>
    <x v="44"/>
    <s v="C"/>
  </r>
  <r>
    <x v="89"/>
    <x v="45"/>
    <n v="13"/>
  </r>
  <r>
    <x v="89"/>
    <x v="46"/>
    <s v="C59"/>
  </r>
  <r>
    <x v="89"/>
    <x v="47"/>
    <s v="0-8-0"/>
  </r>
  <r>
    <x v="89"/>
    <x v="48"/>
    <s v="8"/>
  </r>
  <r>
    <x v="89"/>
    <x v="49"/>
    <n v="0.22639999999999999"/>
  </r>
  <r>
    <x v="89"/>
    <x v="50"/>
    <n v="1"/>
  </r>
  <r>
    <x v="89"/>
    <x v="7"/>
    <m/>
  </r>
  <r>
    <x v="89"/>
    <x v="7"/>
    <m/>
  </r>
  <r>
    <x v="89"/>
    <x v="7"/>
    <m/>
  </r>
  <r>
    <x v="89"/>
    <x v="7"/>
    <m/>
  </r>
  <r>
    <x v="89"/>
    <x v="7"/>
    <m/>
  </r>
  <r>
    <x v="89"/>
    <x v="7"/>
    <m/>
  </r>
  <r>
    <x v="89"/>
    <x v="7"/>
    <m/>
  </r>
  <r>
    <x v="89"/>
    <x v="7"/>
    <m/>
  </r>
  <r>
    <x v="89"/>
    <x v="7"/>
    <m/>
  </r>
  <r>
    <x v="89"/>
    <x v="7"/>
    <m/>
  </r>
  <r>
    <x v="89"/>
    <x v="7"/>
    <m/>
  </r>
  <r>
    <x v="89"/>
    <x v="7"/>
    <m/>
  </r>
  <r>
    <x v="89"/>
    <x v="7"/>
    <m/>
  </r>
  <r>
    <x v="89"/>
    <x v="7"/>
    <m/>
  </r>
  <r>
    <x v="89"/>
    <x v="7"/>
    <m/>
  </r>
  <r>
    <x v="89"/>
    <x v="7"/>
    <m/>
  </r>
  <r>
    <x v="89"/>
    <x v="51"/>
    <n v="0"/>
  </r>
  <r>
    <x v="89"/>
    <x v="52"/>
    <n v="1"/>
  </r>
  <r>
    <x v="10"/>
    <x v="42"/>
    <s v="Southampton"/>
  </r>
  <r>
    <x v="10"/>
    <x v="7"/>
    <m/>
  </r>
  <r>
    <x v="10"/>
    <x v="43"/>
    <s v="m"/>
  </r>
  <r>
    <x v="10"/>
    <x v="44"/>
    <s v="C"/>
  </r>
  <r>
    <x v="10"/>
    <x v="45"/>
    <n v="18"/>
  </r>
  <r>
    <x v="10"/>
    <x v="46"/>
    <s v="C51"/>
  </r>
  <r>
    <x v="10"/>
    <x v="47"/>
    <s v="0"/>
  </r>
  <r>
    <x v="10"/>
    <x v="48"/>
    <s v="0"/>
  </r>
  <r>
    <x v="10"/>
    <x v="49"/>
    <n v="0"/>
  </r>
  <r>
    <x v="10"/>
    <x v="50"/>
    <m/>
  </r>
  <r>
    <x v="10"/>
    <x v="7"/>
    <m/>
  </r>
  <r>
    <x v="10"/>
    <x v="7"/>
    <m/>
  </r>
  <r>
    <x v="10"/>
    <x v="7"/>
    <m/>
  </r>
  <r>
    <x v="10"/>
    <x v="7"/>
    <m/>
  </r>
  <r>
    <x v="10"/>
    <x v="7"/>
    <m/>
  </r>
  <r>
    <x v="10"/>
    <x v="7"/>
    <m/>
  </r>
  <r>
    <x v="10"/>
    <x v="7"/>
    <m/>
  </r>
  <r>
    <x v="10"/>
    <x v="7"/>
    <m/>
  </r>
  <r>
    <x v="10"/>
    <x v="7"/>
    <m/>
  </r>
  <r>
    <x v="10"/>
    <x v="7"/>
    <m/>
  </r>
  <r>
    <x v="10"/>
    <x v="7"/>
    <m/>
  </r>
  <r>
    <x v="10"/>
    <x v="7"/>
    <m/>
  </r>
  <r>
    <x v="10"/>
    <x v="7"/>
    <m/>
  </r>
  <r>
    <x v="10"/>
    <x v="7"/>
    <m/>
  </r>
  <r>
    <x v="10"/>
    <x v="7"/>
    <m/>
  </r>
  <r>
    <x v="10"/>
    <x v="7"/>
    <m/>
  </r>
  <r>
    <x v="10"/>
    <x v="51"/>
    <n v="0"/>
  </r>
  <r>
    <x v="10"/>
    <x v="52"/>
    <n v="0"/>
  </r>
  <r>
    <x v="24"/>
    <x v="42"/>
    <s v="Cardiff"/>
  </r>
  <r>
    <x v="24"/>
    <x v="7"/>
    <m/>
  </r>
  <r>
    <x v="24"/>
    <x v="43"/>
    <s v="nm"/>
  </r>
  <r>
    <x v="24"/>
    <x v="44"/>
    <s v="C"/>
  </r>
  <r>
    <x v="24"/>
    <x v="45"/>
    <n v="18"/>
  </r>
  <r>
    <x v="24"/>
    <x v="46"/>
    <s v="C53"/>
  </r>
  <r>
    <x v="24"/>
    <x v="47"/>
    <s v="0"/>
  </r>
  <r>
    <x v="24"/>
    <x v="48"/>
    <s v="0"/>
  </r>
  <r>
    <x v="24"/>
    <x v="49"/>
    <n v="0"/>
  </r>
  <r>
    <x v="24"/>
    <x v="50"/>
    <m/>
  </r>
  <r>
    <x v="24"/>
    <x v="7"/>
    <m/>
  </r>
  <r>
    <x v="24"/>
    <x v="7"/>
    <m/>
  </r>
  <r>
    <x v="24"/>
    <x v="7"/>
    <m/>
  </r>
  <r>
    <x v="24"/>
    <x v="7"/>
    <m/>
  </r>
  <r>
    <x v="24"/>
    <x v="7"/>
    <m/>
  </r>
  <r>
    <x v="24"/>
    <x v="7"/>
    <m/>
  </r>
  <r>
    <x v="24"/>
    <x v="7"/>
    <m/>
  </r>
  <r>
    <x v="24"/>
    <x v="7"/>
    <m/>
  </r>
  <r>
    <x v="24"/>
    <x v="7"/>
    <m/>
  </r>
  <r>
    <x v="24"/>
    <x v="7"/>
    <m/>
  </r>
  <r>
    <x v="24"/>
    <x v="7"/>
    <m/>
  </r>
  <r>
    <x v="24"/>
    <x v="7"/>
    <m/>
  </r>
  <r>
    <x v="24"/>
    <x v="7"/>
    <m/>
  </r>
  <r>
    <x v="24"/>
    <x v="7"/>
    <m/>
  </r>
  <r>
    <x v="24"/>
    <x v="7"/>
    <m/>
  </r>
  <r>
    <x v="24"/>
    <x v="7"/>
    <m/>
  </r>
  <r>
    <x v="24"/>
    <x v="51"/>
    <n v="0"/>
  </r>
  <r>
    <x v="24"/>
    <x v="52"/>
    <n v="0"/>
  </r>
  <r>
    <x v="48"/>
    <x v="42"/>
    <s v="Weston Super Mare"/>
  </r>
  <r>
    <x v="48"/>
    <x v="7"/>
    <m/>
  </r>
  <r>
    <x v="48"/>
    <x v="43"/>
    <s v="m"/>
  </r>
  <r>
    <x v="48"/>
    <x v="44"/>
    <s v="C"/>
  </r>
  <r>
    <x v="48"/>
    <x v="45"/>
    <n v="18"/>
  </r>
  <r>
    <x v="48"/>
    <x v="46"/>
    <s v="C60"/>
  </r>
  <r>
    <x v="48"/>
    <x v="47"/>
    <s v="0"/>
  </r>
  <r>
    <x v="48"/>
    <x v="48"/>
    <s v="0"/>
  </r>
  <r>
    <x v="48"/>
    <x v="49"/>
    <n v="0"/>
  </r>
  <r>
    <x v="48"/>
    <x v="50"/>
    <m/>
  </r>
  <r>
    <x v="48"/>
    <x v="7"/>
    <m/>
  </r>
  <r>
    <x v="48"/>
    <x v="7"/>
    <m/>
  </r>
  <r>
    <x v="48"/>
    <x v="7"/>
    <m/>
  </r>
  <r>
    <x v="48"/>
    <x v="7"/>
    <m/>
  </r>
  <r>
    <x v="48"/>
    <x v="7"/>
    <m/>
  </r>
  <r>
    <x v="48"/>
    <x v="7"/>
    <m/>
  </r>
  <r>
    <x v="48"/>
    <x v="7"/>
    <m/>
  </r>
  <r>
    <x v="48"/>
    <x v="7"/>
    <m/>
  </r>
  <r>
    <x v="48"/>
    <x v="7"/>
    <m/>
  </r>
  <r>
    <x v="48"/>
    <x v="7"/>
    <m/>
  </r>
  <r>
    <x v="48"/>
    <x v="7"/>
    <m/>
  </r>
  <r>
    <x v="48"/>
    <x v="7"/>
    <m/>
  </r>
  <r>
    <x v="48"/>
    <x v="7"/>
    <m/>
  </r>
  <r>
    <x v="48"/>
    <x v="7"/>
    <m/>
  </r>
  <r>
    <x v="48"/>
    <x v="7"/>
    <m/>
  </r>
  <r>
    <x v="48"/>
    <x v="7"/>
    <m/>
  </r>
  <r>
    <x v="48"/>
    <x v="51"/>
    <n v="0"/>
  </r>
  <r>
    <x v="48"/>
    <x v="52"/>
    <n v="0"/>
  </r>
  <r>
    <x v="87"/>
    <x v="42"/>
    <s v="Southampton"/>
  </r>
  <r>
    <x v="87"/>
    <x v="7"/>
    <m/>
  </r>
  <r>
    <x v="87"/>
    <x v="43"/>
    <s v="m"/>
  </r>
  <r>
    <x v="87"/>
    <x v="44"/>
    <s v="C"/>
  </r>
  <r>
    <x v="87"/>
    <x v="45"/>
    <n v="18"/>
  </r>
  <r>
    <x v="87"/>
    <x v="46"/>
    <s v="C62"/>
  </r>
  <r>
    <x v="87"/>
    <x v="47"/>
    <s v="0"/>
  </r>
  <r>
    <x v="87"/>
    <x v="48"/>
    <s v="0"/>
  </r>
  <r>
    <x v="87"/>
    <x v="49"/>
    <n v="0"/>
  </r>
  <r>
    <x v="87"/>
    <x v="50"/>
    <m/>
  </r>
  <r>
    <x v="87"/>
    <x v="7"/>
    <m/>
  </r>
  <r>
    <x v="87"/>
    <x v="7"/>
    <m/>
  </r>
  <r>
    <x v="87"/>
    <x v="7"/>
    <m/>
  </r>
  <r>
    <x v="87"/>
    <x v="7"/>
    <m/>
  </r>
  <r>
    <x v="87"/>
    <x v="7"/>
    <m/>
  </r>
  <r>
    <x v="87"/>
    <x v="7"/>
    <m/>
  </r>
  <r>
    <x v="87"/>
    <x v="7"/>
    <m/>
  </r>
  <r>
    <x v="87"/>
    <x v="7"/>
    <m/>
  </r>
  <r>
    <x v="87"/>
    <x v="7"/>
    <m/>
  </r>
  <r>
    <x v="87"/>
    <x v="7"/>
    <m/>
  </r>
  <r>
    <x v="87"/>
    <x v="7"/>
    <m/>
  </r>
  <r>
    <x v="87"/>
    <x v="7"/>
    <m/>
  </r>
  <r>
    <x v="87"/>
    <x v="7"/>
    <m/>
  </r>
  <r>
    <x v="87"/>
    <x v="7"/>
    <m/>
  </r>
  <r>
    <x v="87"/>
    <x v="7"/>
    <m/>
  </r>
  <r>
    <x v="87"/>
    <x v="7"/>
    <m/>
  </r>
  <r>
    <x v="87"/>
    <x v="51"/>
    <n v="0"/>
  </r>
  <r>
    <x v="87"/>
    <x v="52"/>
    <n v="0"/>
  </r>
  <r>
    <x v="110"/>
    <x v="42"/>
    <m/>
  </r>
  <r>
    <x v="110"/>
    <x v="7"/>
    <m/>
  </r>
  <r>
    <x v="110"/>
    <x v="43"/>
    <s v="m"/>
  </r>
  <r>
    <x v="110"/>
    <x v="44"/>
    <s v="C"/>
  </r>
  <r>
    <x v="110"/>
    <x v="45"/>
    <n v="18"/>
  </r>
  <r>
    <x v="110"/>
    <x v="46"/>
    <s v="C65"/>
  </r>
  <r>
    <x v="110"/>
    <x v="47"/>
    <s v="0"/>
  </r>
  <r>
    <x v="110"/>
    <x v="48"/>
    <s v="0"/>
  </r>
  <r>
    <x v="110"/>
    <x v="49"/>
    <n v="0"/>
  </r>
  <r>
    <x v="110"/>
    <x v="50"/>
    <m/>
  </r>
  <r>
    <x v="110"/>
    <x v="7"/>
    <m/>
  </r>
  <r>
    <x v="110"/>
    <x v="7"/>
    <m/>
  </r>
  <r>
    <x v="110"/>
    <x v="7"/>
    <m/>
  </r>
  <r>
    <x v="110"/>
    <x v="7"/>
    <m/>
  </r>
  <r>
    <x v="110"/>
    <x v="7"/>
    <m/>
  </r>
  <r>
    <x v="110"/>
    <x v="7"/>
    <m/>
  </r>
  <r>
    <x v="110"/>
    <x v="7"/>
    <m/>
  </r>
  <r>
    <x v="110"/>
    <x v="7"/>
    <m/>
  </r>
  <r>
    <x v="110"/>
    <x v="7"/>
    <m/>
  </r>
  <r>
    <x v="110"/>
    <x v="7"/>
    <m/>
  </r>
  <r>
    <x v="110"/>
    <x v="7"/>
    <m/>
  </r>
  <r>
    <x v="110"/>
    <x v="7"/>
    <m/>
  </r>
  <r>
    <x v="110"/>
    <x v="7"/>
    <m/>
  </r>
  <r>
    <x v="110"/>
    <x v="7"/>
    <m/>
  </r>
  <r>
    <x v="110"/>
    <x v="7"/>
    <m/>
  </r>
  <r>
    <x v="110"/>
    <x v="7"/>
    <m/>
  </r>
  <r>
    <x v="110"/>
    <x v="51"/>
    <n v="0"/>
  </r>
  <r>
    <x v="110"/>
    <x v="52"/>
    <n v="0"/>
  </r>
  <r>
    <x v="85"/>
    <x v="42"/>
    <s v="Southampton"/>
  </r>
  <r>
    <x v="85"/>
    <x v="7"/>
    <m/>
  </r>
  <r>
    <x v="85"/>
    <x v="43"/>
    <s v="m"/>
  </r>
  <r>
    <x v="85"/>
    <x v="44"/>
    <s v="C"/>
  </r>
  <r>
    <x v="85"/>
    <x v="45"/>
    <n v="18"/>
  </r>
  <r>
    <x v="85"/>
    <x v="46"/>
    <s v="C67"/>
  </r>
  <r>
    <x v="85"/>
    <x v="47"/>
    <s v="0"/>
  </r>
  <r>
    <x v="85"/>
    <x v="48"/>
    <s v="0"/>
  </r>
  <r>
    <x v="85"/>
    <x v="49"/>
    <n v="0"/>
  </r>
  <r>
    <x v="85"/>
    <x v="50"/>
    <m/>
  </r>
  <r>
    <x v="85"/>
    <x v="7"/>
    <m/>
  </r>
  <r>
    <x v="85"/>
    <x v="7"/>
    <m/>
  </r>
  <r>
    <x v="85"/>
    <x v="7"/>
    <m/>
  </r>
  <r>
    <x v="85"/>
    <x v="7"/>
    <m/>
  </r>
  <r>
    <x v="85"/>
    <x v="7"/>
    <m/>
  </r>
  <r>
    <x v="85"/>
    <x v="7"/>
    <m/>
  </r>
  <r>
    <x v="85"/>
    <x v="7"/>
    <m/>
  </r>
  <r>
    <x v="85"/>
    <x v="7"/>
    <m/>
  </r>
  <r>
    <x v="85"/>
    <x v="7"/>
    <m/>
  </r>
  <r>
    <x v="85"/>
    <x v="7"/>
    <m/>
  </r>
  <r>
    <x v="85"/>
    <x v="7"/>
    <m/>
  </r>
  <r>
    <x v="85"/>
    <x v="7"/>
    <m/>
  </r>
  <r>
    <x v="85"/>
    <x v="7"/>
    <m/>
  </r>
  <r>
    <x v="85"/>
    <x v="7"/>
    <m/>
  </r>
  <r>
    <x v="85"/>
    <x v="7"/>
    <m/>
  </r>
  <r>
    <x v="85"/>
    <x v="7"/>
    <m/>
  </r>
  <r>
    <x v="85"/>
    <x v="51"/>
    <n v="0"/>
  </r>
  <r>
    <x v="85"/>
    <x v="52"/>
    <n v="0"/>
  </r>
  <r>
    <x v="43"/>
    <x v="42"/>
    <m/>
  </r>
  <r>
    <x v="43"/>
    <x v="7"/>
    <m/>
  </r>
  <r>
    <x v="43"/>
    <x v="43"/>
    <s v="M"/>
  </r>
  <r>
    <x v="43"/>
    <x v="44"/>
    <s v="C"/>
  </r>
  <r>
    <x v="43"/>
    <x v="45"/>
    <n v="18"/>
  </r>
  <r>
    <x v="43"/>
    <x v="46"/>
    <s v="C68"/>
  </r>
  <r>
    <x v="43"/>
    <x v="47"/>
    <s v="0"/>
  </r>
  <r>
    <x v="43"/>
    <x v="48"/>
    <s v="0"/>
  </r>
  <r>
    <x v="43"/>
    <x v="49"/>
    <n v="0"/>
  </r>
  <r>
    <x v="43"/>
    <x v="50"/>
    <m/>
  </r>
  <r>
    <x v="43"/>
    <x v="7"/>
    <m/>
  </r>
  <r>
    <x v="43"/>
    <x v="7"/>
    <m/>
  </r>
  <r>
    <x v="43"/>
    <x v="7"/>
    <m/>
  </r>
  <r>
    <x v="43"/>
    <x v="7"/>
    <m/>
  </r>
  <r>
    <x v="43"/>
    <x v="7"/>
    <m/>
  </r>
  <r>
    <x v="43"/>
    <x v="7"/>
    <m/>
  </r>
  <r>
    <x v="43"/>
    <x v="7"/>
    <m/>
  </r>
  <r>
    <x v="43"/>
    <x v="7"/>
    <m/>
  </r>
  <r>
    <x v="43"/>
    <x v="7"/>
    <m/>
  </r>
  <r>
    <x v="43"/>
    <x v="7"/>
    <m/>
  </r>
  <r>
    <x v="43"/>
    <x v="7"/>
    <m/>
  </r>
  <r>
    <x v="43"/>
    <x v="7"/>
    <m/>
  </r>
  <r>
    <x v="43"/>
    <x v="7"/>
    <m/>
  </r>
  <r>
    <x v="43"/>
    <x v="7"/>
    <m/>
  </r>
  <r>
    <x v="43"/>
    <x v="7"/>
    <m/>
  </r>
  <r>
    <x v="43"/>
    <x v="7"/>
    <m/>
  </r>
  <r>
    <x v="43"/>
    <x v="51"/>
    <n v="0"/>
  </r>
  <r>
    <x v="43"/>
    <x v="5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3:C166" firstHeaderRow="1" firstDataRow="2" firstDataCol="1"/>
  <pivotFields count="3">
    <pivotField axis="axisRow" showAll="0">
      <items count="232">
        <item x="124"/>
        <item x="39"/>
        <item x="112"/>
        <item x="11"/>
        <item x="68"/>
        <item x="67"/>
        <item x="62"/>
        <item x="35"/>
        <item x="115"/>
        <item x="38"/>
        <item x="118"/>
        <item x="58"/>
        <item x="36"/>
        <item x="26"/>
        <item x="123"/>
        <item x="6"/>
        <item x="47"/>
        <item x="119"/>
        <item x="69"/>
        <item x="84"/>
        <item x="117"/>
        <item x="29"/>
        <item x="10"/>
        <item x="0"/>
        <item x="52"/>
        <item x="49"/>
        <item x="120"/>
        <item x="70"/>
        <item x="16"/>
        <item x="4"/>
        <item x="88"/>
        <item x="127"/>
        <item x="28"/>
        <item x="59"/>
        <item x="106"/>
        <item x="48"/>
        <item x="79"/>
        <item x="114"/>
        <item x="71"/>
        <item x="86"/>
        <item x="77"/>
        <item x="24"/>
        <item x="82"/>
        <item x="5"/>
        <item x="54"/>
        <item x="41"/>
        <item x="72"/>
        <item x="50"/>
        <item x="57"/>
        <item x="15"/>
        <item x="37"/>
        <item x="80"/>
        <item x="20"/>
        <item x="46"/>
        <item x="43"/>
        <item x="25"/>
        <item x="14"/>
        <item x="89"/>
        <item x="34"/>
        <item x="19"/>
        <item x="74"/>
        <item x="22"/>
        <item x="96"/>
        <item x="3"/>
        <item x="1"/>
        <item x="8"/>
        <item x="60"/>
        <item x="75"/>
        <item x="45"/>
        <item x="90"/>
        <item x="7"/>
        <item x="42"/>
        <item x="2"/>
        <item x="128"/>
        <item x="87"/>
        <item x="31"/>
        <item x="85"/>
        <item x="66"/>
        <item x="78"/>
        <item x="17"/>
        <item x="61"/>
        <item x="56"/>
        <item x="83"/>
        <item x="95"/>
        <item x="23"/>
        <item x="33"/>
        <item x="121"/>
        <item x="91"/>
        <item x="27"/>
        <item x="13"/>
        <item x="110"/>
        <item x="44"/>
        <item x="32"/>
        <item x="63"/>
        <item x="65"/>
        <item x="30"/>
        <item x="40"/>
        <item x="99"/>
        <item x="9"/>
        <item x="126"/>
        <item x="76"/>
        <item x="64"/>
        <item x="125"/>
        <item x="73"/>
        <item x="51"/>
        <item x="55"/>
        <item x="12"/>
        <item x="53"/>
        <item x="122"/>
        <item x="21"/>
        <item x="81"/>
        <item x="116"/>
        <item x="18"/>
        <item x="129"/>
        <item x="130"/>
        <item x="131"/>
        <item x="98"/>
        <item x="97"/>
        <item x="132"/>
        <item x="133"/>
        <item x="134"/>
        <item x="135"/>
        <item x="100"/>
        <item x="92"/>
        <item x="136"/>
        <item m="1" x="200"/>
        <item m="1" x="177"/>
        <item m="1" x="202"/>
        <item m="1" x="227"/>
        <item m="1" x="168"/>
        <item m="1" x="179"/>
        <item m="1" x="189"/>
        <item m="1" x="204"/>
        <item m="1" x="211"/>
        <item m="1" x="216"/>
        <item m="1" x="221"/>
        <item m="1" x="228"/>
        <item m="1" x="163"/>
        <item m="1" x="169"/>
        <item m="1" x="174"/>
        <item m="1" x="180"/>
        <item m="1" x="182"/>
        <item m="1" x="184"/>
        <item m="1" x="187"/>
        <item m="1" x="191"/>
        <item m="1" x="194"/>
        <item m="1" x="197"/>
        <item m="1" x="201"/>
        <item m="1" x="206"/>
        <item m="1" x="209"/>
        <item m="1" x="213"/>
        <item m="1" x="215"/>
        <item m="1" x="218"/>
        <item m="1" x="220"/>
        <item m="1" x="223"/>
        <item m="1" x="225"/>
        <item m="1" x="230"/>
        <item m="1" x="193"/>
        <item m="1" x="162"/>
        <item m="1" x="196"/>
        <item m="1" x="165"/>
        <item m="1" x="199"/>
        <item m="1" x="167"/>
        <item m="1" x="205"/>
        <item m="1" x="171"/>
        <item m="1" x="208"/>
        <item m="1" x="173"/>
        <item m="1" x="212"/>
        <item m="1" x="176"/>
        <item m="1" x="214"/>
        <item m="1" x="178"/>
        <item m="1" x="217"/>
        <item m="1" x="181"/>
        <item m="1" x="219"/>
        <item m="1" x="183"/>
        <item m="1" x="222"/>
        <item m="1" x="185"/>
        <item m="1" x="224"/>
        <item m="1" x="188"/>
        <item m="1" x="229"/>
        <item m="1" x="192"/>
        <item m="1" x="161"/>
        <item m="1" x="195"/>
        <item m="1" x="164"/>
        <item m="1" x="198"/>
        <item m="1" x="166"/>
        <item m="1" x="203"/>
        <item m="1" x="170"/>
        <item m="1" x="207"/>
        <item m="1" x="186"/>
        <item m="1" x="172"/>
        <item m="1" x="226"/>
        <item m="1" x="210"/>
        <item m="1" x="190"/>
        <item m="1" x="175"/>
        <item x="101"/>
        <item x="137"/>
        <item x="138"/>
        <item x="139"/>
        <item x="140"/>
        <item x="141"/>
        <item x="142"/>
        <item x="143"/>
        <item x="144"/>
        <item x="145"/>
        <item x="146"/>
        <item x="147"/>
        <item x="148"/>
        <item x="149"/>
        <item x="150"/>
        <item x="108"/>
        <item x="155"/>
        <item x="151"/>
        <item x="152"/>
        <item x="153"/>
        <item x="154"/>
        <item x="156"/>
        <item x="157"/>
        <item x="94"/>
        <item x="158"/>
        <item x="159"/>
        <item x="103"/>
        <item x="160"/>
        <item x="93"/>
        <item x="102"/>
        <item x="104"/>
        <item x="105"/>
        <item x="107"/>
        <item x="109"/>
        <item x="111"/>
        <item x="113"/>
        <item t="default"/>
      </items>
    </pivotField>
    <pivotField axis="axisCol" multipleItemSelectionAllowed="1" showAll="0" sumSubtotal="1" productSubtotal="1">
      <items count="55">
        <item h="1" x="9"/>
        <item h="1" x="0"/>
        <item h="1" x="1"/>
        <item h="1" x="26"/>
        <item h="1" x="11"/>
        <item x="8"/>
        <item h="1" x="6"/>
        <item h="1" x="2"/>
        <item h="1" x="13"/>
        <item h="1" x="4"/>
        <item h="1" x="12"/>
        <item h="1" x="14"/>
        <item h="1" x="10"/>
        <item h="1" x="5"/>
        <item h="1" x="3"/>
        <item h="1" x="7"/>
        <item h="1" x="18"/>
        <item h="1" x="33"/>
        <item h="1" x="17"/>
        <item h="1" x="22"/>
        <item h="1" x="32"/>
        <item h="1" x="23"/>
        <item h="1" x="24"/>
        <item h="1" x="38"/>
        <item h="1" x="25"/>
        <item h="1" x="34"/>
        <item h="1" x="31"/>
        <item h="1" x="29"/>
        <item h="1" x="35"/>
        <item h="1" x="19"/>
        <item h="1" x="30"/>
        <item h="1" x="15"/>
        <item h="1" x="36"/>
        <item h="1" x="37"/>
        <item h="1" x="28"/>
        <item h="1" x="20"/>
        <item h="1" x="27"/>
        <item h="1" x="21"/>
        <item h="1" x="42"/>
        <item h="1" x="43"/>
        <item h="1" x="44"/>
        <item h="1" x="45"/>
        <item h="1" x="46"/>
        <item h="1" x="47"/>
        <item h="1" x="48"/>
        <item h="1" x="49"/>
        <item h="1" x="50"/>
        <item h="1" x="51"/>
        <item h="1" x="52"/>
        <item h="1" x="39"/>
        <item h="1" x="40"/>
        <item h="1" x="41"/>
        <item h="1" x="16"/>
        <item t="product"/>
        <item t="sum"/>
      </items>
    </pivotField>
    <pivotField dataField="1" showAll="0"/>
  </pivotFields>
  <rowFields count="1">
    <field x="0"/>
  </rowFields>
  <rowItems count="1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t="grand">
      <x/>
    </i>
  </rowItems>
  <colFields count="1">
    <field x="1"/>
  </colFields>
  <colItems count="2">
    <i>
      <x v="5"/>
    </i>
    <i t="grand">
      <x/>
    </i>
  </colItems>
  <dataFields count="1">
    <dataField name="Sum of Value" fld="2" baseField="0" baseItem="0"/>
  </dataFields>
  <formats count="4">
    <format dxfId="3">
      <pivotArea collapsedLevelsAreSubtotals="1" fieldPosition="0">
        <references count="1">
          <reference field="0" count="0"/>
        </references>
      </pivotArea>
    </format>
    <format dxfId="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0">
      <pivotArea dataOnly="0" labelOnly="1" fieldPosition="0">
        <references count="1">
          <reference field="0" count="14">
            <x v="100"/>
            <x v="101"/>
            <x v="102"/>
            <x v="103"/>
            <x v="104"/>
            <x v="105"/>
            <x v="106"/>
            <x v="107"/>
            <x v="108"/>
            <x v="109"/>
            <x v="110"/>
            <x v="111"/>
            <x v="112"/>
            <x v="1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H146"/>
  <sheetViews>
    <sheetView zoomScaleNormal="100" workbookViewId="0">
      <pane ySplit="9" topLeftCell="A10" activePane="bottomLeft" state="frozen"/>
      <selection activeCell="N113" sqref="N113"/>
      <selection pane="bottomLeft" activeCell="D15" sqref="D15"/>
    </sheetView>
  </sheetViews>
  <sheetFormatPr defaultRowHeight="15" x14ac:dyDescent="0.25"/>
  <cols>
    <col min="1" max="1" width="3" bestFit="1" customWidth="1"/>
    <col min="2" max="2" width="14.5703125" bestFit="1" customWidth="1"/>
    <col min="3" max="3" width="12.85546875" bestFit="1" customWidth="1"/>
    <col min="5" max="5" width="9.140625" style="186"/>
    <col min="6" max="6" width="9.140625" customWidth="1"/>
    <col min="10" max="10" width="9.140625" hidden="1" customWidth="1"/>
    <col min="11" max="12" width="0" hidden="1" customWidth="1"/>
    <col min="13" max="13" width="2.140625" bestFit="1" customWidth="1"/>
    <col min="14" max="14" width="2.7109375" bestFit="1" customWidth="1"/>
    <col min="15" max="15" width="2.7109375" style="125" customWidth="1"/>
    <col min="16" max="16" width="2.7109375" bestFit="1" customWidth="1"/>
    <col min="17" max="17" width="3.28515625" customWidth="1"/>
    <col min="18" max="18" width="6.140625" style="35" bestFit="1" customWidth="1"/>
    <col min="19" max="20" width="3.28515625" style="26" bestFit="1" customWidth="1"/>
    <col min="21" max="21" width="2.7109375" style="26" bestFit="1" customWidth="1"/>
    <col min="22" max="22" width="2.85546875" style="26" bestFit="1" customWidth="1"/>
    <col min="23" max="24" width="3.28515625" style="26" bestFit="1" customWidth="1"/>
    <col min="25" max="25" width="2.7109375" style="26" hidden="1" customWidth="1"/>
  </cols>
  <sheetData>
    <row r="1" spans="1:34" x14ac:dyDescent="0.25">
      <c r="M1" s="5"/>
      <c r="N1" s="5" t="s">
        <v>0</v>
      </c>
      <c r="O1" s="129" t="s">
        <v>1</v>
      </c>
      <c r="P1" s="5"/>
      <c r="Q1" s="6"/>
      <c r="R1" s="3"/>
      <c r="S1" s="185" t="s">
        <v>16</v>
      </c>
      <c r="T1" s="27"/>
      <c r="U1" s="27" t="s">
        <v>0</v>
      </c>
      <c r="V1" s="130" t="s">
        <v>1</v>
      </c>
      <c r="W1" s="28"/>
      <c r="X1" s="28"/>
    </row>
    <row r="2" spans="1:34" x14ac:dyDescent="0.25">
      <c r="B2" s="1" t="s">
        <v>67</v>
      </c>
      <c r="C2" s="348"/>
      <c r="D2" s="348"/>
      <c r="E2" s="189"/>
      <c r="F2" s="2"/>
      <c r="G2" s="3"/>
      <c r="H2" s="4"/>
      <c r="I2" s="2"/>
      <c r="J2" s="2"/>
      <c r="K2" s="2"/>
      <c r="L2" s="3"/>
      <c r="M2" s="5" t="s">
        <v>5</v>
      </c>
      <c r="N2" s="5" t="s">
        <v>2</v>
      </c>
      <c r="O2" s="129" t="s">
        <v>3</v>
      </c>
      <c r="P2" s="5"/>
      <c r="Q2" s="6" t="s">
        <v>4</v>
      </c>
      <c r="R2" s="3"/>
      <c r="S2" s="185" t="s">
        <v>6</v>
      </c>
      <c r="T2" s="27"/>
      <c r="U2" s="27" t="s">
        <v>2</v>
      </c>
      <c r="V2" s="130" t="s">
        <v>3</v>
      </c>
      <c r="W2" s="28"/>
      <c r="X2" s="27" t="s">
        <v>5</v>
      </c>
      <c r="Y2" s="29"/>
    </row>
    <row r="3" spans="1:34" x14ac:dyDescent="0.25">
      <c r="A3" s="1"/>
      <c r="B3" s="1" t="s">
        <v>68</v>
      </c>
      <c r="C3" s="348"/>
      <c r="D3" s="348"/>
      <c r="E3" s="189"/>
      <c r="F3" s="2"/>
      <c r="G3" s="3"/>
      <c r="H3" s="4"/>
      <c r="I3" s="2"/>
      <c r="J3" s="2"/>
      <c r="K3" s="2"/>
      <c r="L3" s="3"/>
      <c r="M3" s="5" t="s">
        <v>7</v>
      </c>
      <c r="N3" s="5" t="s">
        <v>3</v>
      </c>
      <c r="O3" s="129" t="s">
        <v>6</v>
      </c>
      <c r="P3" s="5"/>
      <c r="Q3" s="6" t="s">
        <v>3</v>
      </c>
      <c r="R3" s="3" t="s">
        <v>4</v>
      </c>
      <c r="S3" s="185" t="s">
        <v>3</v>
      </c>
      <c r="T3" s="27"/>
      <c r="U3" s="27" t="s">
        <v>3</v>
      </c>
      <c r="V3" s="130" t="s">
        <v>6</v>
      </c>
      <c r="W3" s="28"/>
      <c r="X3" s="27" t="s">
        <v>7</v>
      </c>
      <c r="Y3" s="29" t="s">
        <v>4</v>
      </c>
    </row>
    <row r="4" spans="1:34" x14ac:dyDescent="0.25">
      <c r="A4" s="1"/>
      <c r="B4" s="21">
        <v>42917</v>
      </c>
      <c r="C4" s="348"/>
      <c r="D4" s="348"/>
      <c r="E4" s="189"/>
      <c r="F4" s="2"/>
      <c r="G4" s="3"/>
      <c r="H4" s="4"/>
      <c r="I4" s="2"/>
      <c r="J4" s="2"/>
      <c r="K4" s="2"/>
      <c r="L4" s="3"/>
      <c r="M4" s="5" t="s">
        <v>11</v>
      </c>
      <c r="N4" s="5" t="s">
        <v>9</v>
      </c>
      <c r="O4" s="129" t="s">
        <v>10</v>
      </c>
      <c r="P4" s="5"/>
      <c r="Q4" s="6" t="s">
        <v>8</v>
      </c>
      <c r="R4" s="3" t="s">
        <v>3</v>
      </c>
      <c r="S4" s="185" t="s">
        <v>1</v>
      </c>
      <c r="T4" s="27"/>
      <c r="U4" s="27" t="s">
        <v>9</v>
      </c>
      <c r="V4" s="130" t="s">
        <v>10</v>
      </c>
      <c r="W4" s="28"/>
      <c r="X4" s="27" t="s">
        <v>11</v>
      </c>
      <c r="Y4" s="29" t="s">
        <v>3</v>
      </c>
    </row>
    <row r="5" spans="1:34" x14ac:dyDescent="0.25">
      <c r="A5" s="1"/>
      <c r="B5" s="1" t="s">
        <v>605</v>
      </c>
      <c r="C5" s="348"/>
      <c r="D5" s="348"/>
      <c r="E5" s="189"/>
      <c r="F5" s="2"/>
      <c r="G5" s="3"/>
      <c r="H5" s="4"/>
      <c r="I5" s="2"/>
      <c r="J5" s="2"/>
      <c r="K5" s="2"/>
      <c r="L5" s="3"/>
      <c r="M5" s="5" t="s">
        <v>4</v>
      </c>
      <c r="N5" s="5" t="s">
        <v>12</v>
      </c>
      <c r="O5" s="129" t="s">
        <v>2</v>
      </c>
      <c r="P5" s="5" t="s">
        <v>8</v>
      </c>
      <c r="Q5" s="6"/>
      <c r="R5" s="3" t="s">
        <v>4</v>
      </c>
      <c r="S5" s="185" t="s">
        <v>8</v>
      </c>
      <c r="T5" s="27" t="s">
        <v>13</v>
      </c>
      <c r="U5" s="27" t="s">
        <v>12</v>
      </c>
      <c r="V5" s="130" t="s">
        <v>2</v>
      </c>
      <c r="W5" s="27" t="s">
        <v>8</v>
      </c>
      <c r="X5" s="27" t="s">
        <v>4</v>
      </c>
      <c r="Y5" s="29" t="s">
        <v>8</v>
      </c>
      <c r="AC5" s="349" t="s">
        <v>614</v>
      </c>
      <c r="AD5" s="349"/>
      <c r="AE5" s="349"/>
      <c r="AF5" s="349"/>
      <c r="AG5" s="349"/>
      <c r="AH5" s="349"/>
    </row>
    <row r="6" spans="1:34" x14ac:dyDescent="0.25">
      <c r="A6" s="1"/>
      <c r="B6" s="1"/>
      <c r="C6" s="348"/>
      <c r="D6" s="348"/>
      <c r="E6" s="189"/>
      <c r="F6" s="2"/>
      <c r="G6" s="3"/>
      <c r="H6" s="4"/>
      <c r="I6" s="2"/>
      <c r="J6" s="2"/>
      <c r="K6" s="2"/>
      <c r="L6" s="3"/>
      <c r="M6" s="5" t="s">
        <v>11</v>
      </c>
      <c r="N6" s="5" t="s">
        <v>15</v>
      </c>
      <c r="O6" s="129" t="s">
        <v>11</v>
      </c>
      <c r="P6" s="5" t="s">
        <v>3</v>
      </c>
      <c r="Q6" s="6" t="s">
        <v>9</v>
      </c>
      <c r="R6" s="3" t="s">
        <v>14</v>
      </c>
      <c r="S6" s="185" t="s">
        <v>11</v>
      </c>
      <c r="T6" s="27" t="s">
        <v>14</v>
      </c>
      <c r="U6" s="27" t="s">
        <v>15</v>
      </c>
      <c r="V6" s="130" t="s">
        <v>11</v>
      </c>
      <c r="W6" s="27" t="s">
        <v>3</v>
      </c>
      <c r="X6" s="27" t="s">
        <v>11</v>
      </c>
      <c r="Y6" s="29"/>
      <c r="AC6" s="349"/>
      <c r="AD6" s="349"/>
      <c r="AE6" s="349"/>
      <c r="AF6" s="349"/>
      <c r="AG6" s="349"/>
      <c r="AH6" s="349"/>
    </row>
    <row r="7" spans="1:34" x14ac:dyDescent="0.25">
      <c r="A7" s="1"/>
      <c r="B7" s="348"/>
      <c r="C7" s="348"/>
      <c r="D7" s="348"/>
      <c r="E7" s="189"/>
      <c r="F7" s="2"/>
      <c r="G7" s="3"/>
      <c r="H7" s="4"/>
      <c r="I7" s="2"/>
      <c r="J7" s="2"/>
      <c r="K7" s="2"/>
      <c r="L7" s="3"/>
      <c r="M7" s="5" t="s">
        <v>12</v>
      </c>
      <c r="N7" s="5" t="s">
        <v>17</v>
      </c>
      <c r="O7" s="129" t="s">
        <v>12</v>
      </c>
      <c r="P7" s="5" t="s">
        <v>9</v>
      </c>
      <c r="Q7" s="6" t="s">
        <v>8</v>
      </c>
      <c r="R7" s="3" t="s">
        <v>2</v>
      </c>
      <c r="S7" s="185" t="s">
        <v>3</v>
      </c>
      <c r="T7" s="27" t="s">
        <v>16</v>
      </c>
      <c r="U7" s="27" t="s">
        <v>17</v>
      </c>
      <c r="V7" s="130" t="s">
        <v>12</v>
      </c>
      <c r="W7" s="27" t="s">
        <v>9</v>
      </c>
      <c r="X7" s="27" t="s">
        <v>12</v>
      </c>
      <c r="Y7" s="29" t="s">
        <v>9</v>
      </c>
      <c r="AC7" s="349"/>
      <c r="AD7" s="349"/>
      <c r="AE7" s="349"/>
      <c r="AF7" s="349"/>
      <c r="AG7" s="349"/>
      <c r="AH7" s="349"/>
    </row>
    <row r="8" spans="1:34" x14ac:dyDescent="0.25">
      <c r="A8" s="1"/>
      <c r="B8" s="2"/>
      <c r="C8" s="2"/>
      <c r="D8" s="2"/>
      <c r="E8" s="189"/>
      <c r="F8" s="2"/>
      <c r="G8" s="3"/>
      <c r="H8" s="4"/>
      <c r="I8" s="2"/>
      <c r="J8" s="2"/>
      <c r="K8" s="2"/>
      <c r="L8" s="3"/>
      <c r="M8" s="5" t="s">
        <v>27</v>
      </c>
      <c r="N8" s="5" t="s">
        <v>1</v>
      </c>
      <c r="O8" s="129" t="s">
        <v>27</v>
      </c>
      <c r="P8" s="5" t="s">
        <v>4</v>
      </c>
      <c r="Q8" s="6" t="s">
        <v>16</v>
      </c>
      <c r="R8" s="3" t="s">
        <v>16</v>
      </c>
      <c r="S8" s="185" t="s">
        <v>12</v>
      </c>
      <c r="T8" s="27" t="s">
        <v>16</v>
      </c>
      <c r="U8" s="27" t="s">
        <v>1</v>
      </c>
      <c r="V8" s="130" t="s">
        <v>27</v>
      </c>
      <c r="W8" s="27" t="s">
        <v>4</v>
      </c>
      <c r="X8" s="27" t="s">
        <v>27</v>
      </c>
      <c r="Y8" s="29" t="s">
        <v>8</v>
      </c>
      <c r="AC8" s="349"/>
      <c r="AD8" s="349"/>
      <c r="AE8" s="349"/>
      <c r="AF8" s="349"/>
      <c r="AG8" s="349"/>
      <c r="AH8" s="349"/>
    </row>
    <row r="9" spans="1:34" x14ac:dyDescent="0.25">
      <c r="A9" s="1" t="s">
        <v>18</v>
      </c>
      <c r="B9" s="2" t="s">
        <v>19</v>
      </c>
      <c r="C9" s="2" t="s">
        <v>20</v>
      </c>
      <c r="D9" s="2" t="s">
        <v>21</v>
      </c>
      <c r="E9" s="189" t="s">
        <v>669</v>
      </c>
      <c r="F9" s="2" t="s">
        <v>122</v>
      </c>
      <c r="G9" s="3" t="s">
        <v>25</v>
      </c>
      <c r="H9" s="4" t="s">
        <v>22</v>
      </c>
      <c r="I9" s="2" t="s">
        <v>23</v>
      </c>
      <c r="J9" s="2"/>
      <c r="K9" s="2" t="s">
        <v>24</v>
      </c>
      <c r="L9" s="3" t="s">
        <v>26</v>
      </c>
      <c r="M9" s="199" t="s">
        <v>175</v>
      </c>
      <c r="N9" s="199" t="s">
        <v>171</v>
      </c>
      <c r="O9" s="199" t="s">
        <v>174</v>
      </c>
      <c r="P9" s="199" t="s">
        <v>173</v>
      </c>
      <c r="Q9" s="200" t="s">
        <v>714</v>
      </c>
      <c r="Y9" s="29" t="s">
        <v>16</v>
      </c>
      <c r="AC9" s="349"/>
      <c r="AD9" s="349"/>
      <c r="AE9" s="349"/>
      <c r="AF9" s="349"/>
      <c r="AG9" s="349"/>
      <c r="AH9" s="349"/>
    </row>
    <row r="10" spans="1:34" x14ac:dyDescent="0.25">
      <c r="A10" s="62">
        <v>1</v>
      </c>
      <c r="B10" s="55" t="s">
        <v>197</v>
      </c>
      <c r="C10" s="55" t="s">
        <v>162</v>
      </c>
      <c r="D10" s="55"/>
      <c r="E10" s="55" t="str">
        <f>VLOOKUP(B10,IND!$B$3:$D$121,3,0)</f>
        <v>m</v>
      </c>
      <c r="F10" s="55" t="str">
        <f t="shared" ref="F10:F41" si="0">LEFT(H10,1)</f>
        <v>A</v>
      </c>
      <c r="G10" s="63">
        <v>1</v>
      </c>
      <c r="H10" s="69" t="s">
        <v>290</v>
      </c>
      <c r="I10" s="70" t="s">
        <v>242</v>
      </c>
      <c r="J10" s="70" t="s">
        <v>243</v>
      </c>
      <c r="K10" s="55">
        <f t="shared" ref="K10:K41" si="1">J10*0.0283</f>
        <v>0.82069999999999999</v>
      </c>
      <c r="L10" s="59"/>
      <c r="M10" s="55"/>
      <c r="N10" s="55">
        <v>1</v>
      </c>
      <c r="O10" s="55">
        <v>1</v>
      </c>
      <c r="P10" s="55"/>
      <c r="Q10" s="19">
        <f t="shared" ref="Q10:Q41" si="2">SUM(T10:X10)</f>
        <v>5</v>
      </c>
      <c r="R10" s="36">
        <f t="shared" ref="R10:R41" si="3">SUM(M10:Q10)</f>
        <v>7</v>
      </c>
      <c r="S10" s="30"/>
      <c r="T10" s="30">
        <v>1</v>
      </c>
      <c r="U10" s="31"/>
      <c r="V10" s="31"/>
      <c r="W10" s="31"/>
      <c r="X10" s="31">
        <v>4</v>
      </c>
      <c r="Y10" s="32">
        <f>SUM(T10:X10)</f>
        <v>5</v>
      </c>
      <c r="AC10" s="349"/>
      <c r="AD10" s="349"/>
      <c r="AE10" s="349"/>
      <c r="AF10" s="349"/>
      <c r="AG10" s="349"/>
      <c r="AH10" s="349"/>
    </row>
    <row r="11" spans="1:34" x14ac:dyDescent="0.25">
      <c r="A11" s="62">
        <v>2</v>
      </c>
      <c r="B11" s="10" t="s">
        <v>142</v>
      </c>
      <c r="C11" s="10" t="s">
        <v>53</v>
      </c>
      <c r="D11" s="10"/>
      <c r="E11" s="55" t="str">
        <f>VLOOKUP(B11,IND!$B$3:$D$121,3,0)</f>
        <v>m</v>
      </c>
      <c r="F11" s="55" t="str">
        <f t="shared" si="0"/>
        <v>B</v>
      </c>
      <c r="G11" s="11">
        <v>1</v>
      </c>
      <c r="H11" s="12" t="s">
        <v>266</v>
      </c>
      <c r="I11" s="136" t="s">
        <v>242</v>
      </c>
      <c r="J11" s="136" t="s">
        <v>243</v>
      </c>
      <c r="K11" s="10">
        <f t="shared" si="1"/>
        <v>0.82069999999999999</v>
      </c>
      <c r="L11" s="14"/>
      <c r="M11" s="10"/>
      <c r="N11" s="10">
        <v>2</v>
      </c>
      <c r="O11" s="10"/>
      <c r="P11" s="10"/>
      <c r="Q11" s="19">
        <f t="shared" si="2"/>
        <v>1</v>
      </c>
      <c r="R11" s="36">
        <f t="shared" si="3"/>
        <v>3</v>
      </c>
      <c r="S11" s="30"/>
      <c r="T11" s="30">
        <v>1</v>
      </c>
      <c r="U11" s="31"/>
      <c r="V11" s="31"/>
      <c r="W11" s="31"/>
      <c r="X11" s="31"/>
      <c r="Y11" s="32">
        <f>SUM(T11:X11)</f>
        <v>1</v>
      </c>
      <c r="AC11" s="349"/>
      <c r="AD11" s="349"/>
      <c r="AE11" s="349"/>
      <c r="AF11" s="349"/>
      <c r="AG11" s="349"/>
      <c r="AH11" s="349"/>
    </row>
    <row r="12" spans="1:34" x14ac:dyDescent="0.25">
      <c r="A12" s="62">
        <v>3</v>
      </c>
      <c r="B12" s="55" t="s">
        <v>520</v>
      </c>
      <c r="C12" s="55" t="s">
        <v>37</v>
      </c>
      <c r="D12" s="55"/>
      <c r="E12" s="55" t="str">
        <f>VLOOKUP(B12,IND!$B$3:$D$121,3,0)</f>
        <v>m</v>
      </c>
      <c r="F12" s="55" t="str">
        <f t="shared" si="0"/>
        <v>D</v>
      </c>
      <c r="G12" s="63">
        <v>1</v>
      </c>
      <c r="H12" s="69" t="s">
        <v>582</v>
      </c>
      <c r="I12" s="70" t="s">
        <v>281</v>
      </c>
      <c r="J12" s="70" t="s">
        <v>312</v>
      </c>
      <c r="K12" s="55">
        <f t="shared" si="1"/>
        <v>0.79239999999999999</v>
      </c>
      <c r="L12" s="59"/>
      <c r="M12" s="55"/>
      <c r="N12" s="55">
        <v>2</v>
      </c>
      <c r="O12" s="55"/>
      <c r="P12" s="55"/>
      <c r="Q12" s="19">
        <f t="shared" si="2"/>
        <v>1</v>
      </c>
      <c r="R12" s="36">
        <f t="shared" si="3"/>
        <v>3</v>
      </c>
      <c r="S12" s="33"/>
      <c r="T12" s="33">
        <v>1</v>
      </c>
      <c r="U12" s="34"/>
      <c r="V12" s="34"/>
      <c r="W12" s="34"/>
      <c r="X12" s="34"/>
      <c r="Y12" s="32">
        <f>SUM(T12:X12)</f>
        <v>1</v>
      </c>
      <c r="AC12" s="349"/>
      <c r="AD12" s="349"/>
      <c r="AE12" s="349"/>
      <c r="AF12" s="349"/>
      <c r="AG12" s="349"/>
      <c r="AH12" s="349"/>
    </row>
    <row r="13" spans="1:34" x14ac:dyDescent="0.25">
      <c r="A13" s="62">
        <v>4</v>
      </c>
      <c r="B13" s="16" t="s">
        <v>130</v>
      </c>
      <c r="C13" s="16" t="s">
        <v>39</v>
      </c>
      <c r="D13" s="16"/>
      <c r="E13" s="55" t="str">
        <f>VLOOKUP(B13,IND!$B$3:$D$121,3,0)</f>
        <v>m</v>
      </c>
      <c r="F13" s="55" t="str">
        <f t="shared" si="0"/>
        <v>C</v>
      </c>
      <c r="G13" s="17">
        <v>1</v>
      </c>
      <c r="H13" s="18" t="s">
        <v>84</v>
      </c>
      <c r="I13" s="22" t="s">
        <v>223</v>
      </c>
      <c r="J13" s="22" t="s">
        <v>224</v>
      </c>
      <c r="K13" s="10">
        <f t="shared" si="1"/>
        <v>0.62259999999999993</v>
      </c>
      <c r="L13" s="14">
        <v>60</v>
      </c>
      <c r="M13" s="16"/>
      <c r="N13" s="16">
        <v>1</v>
      </c>
      <c r="O13" s="16"/>
      <c r="P13" s="16"/>
      <c r="Q13" s="19">
        <f t="shared" si="2"/>
        <v>2</v>
      </c>
      <c r="R13" s="36">
        <f t="shared" si="3"/>
        <v>3</v>
      </c>
      <c r="S13" s="33"/>
      <c r="T13" s="33">
        <v>2</v>
      </c>
      <c r="U13" s="34"/>
      <c r="V13" s="34"/>
      <c r="W13" s="34"/>
      <c r="X13" s="34"/>
      <c r="Y13" s="32">
        <f>SUM(T13:X13)</f>
        <v>2</v>
      </c>
      <c r="AC13" s="349"/>
      <c r="AD13" s="349"/>
      <c r="AE13" s="349"/>
      <c r="AF13" s="349"/>
      <c r="AG13" s="349"/>
      <c r="AH13" s="349"/>
    </row>
    <row r="14" spans="1:34" x14ac:dyDescent="0.25">
      <c r="A14" s="62">
        <v>5</v>
      </c>
      <c r="B14" s="55" t="s">
        <v>547</v>
      </c>
      <c r="C14" s="55" t="s">
        <v>49</v>
      </c>
      <c r="D14" s="55"/>
      <c r="E14" s="55" t="str">
        <f>VLOOKUP(B14,IND!$B$3:$D$121,3,0)</f>
        <v>m</v>
      </c>
      <c r="F14" s="55" t="str">
        <f t="shared" si="0"/>
        <v>A</v>
      </c>
      <c r="G14" s="63">
        <v>2</v>
      </c>
      <c r="H14" s="69" t="s">
        <v>230</v>
      </c>
      <c r="I14" s="70" t="s">
        <v>82</v>
      </c>
      <c r="J14" s="70" t="s">
        <v>117</v>
      </c>
      <c r="K14" s="55">
        <f t="shared" si="1"/>
        <v>0.65089999999999992</v>
      </c>
      <c r="L14" s="59"/>
      <c r="M14" s="55"/>
      <c r="N14" s="55">
        <v>1</v>
      </c>
      <c r="O14" s="55"/>
      <c r="P14" s="55"/>
      <c r="Q14" s="19">
        <f t="shared" si="2"/>
        <v>1</v>
      </c>
      <c r="R14" s="36">
        <f t="shared" si="3"/>
        <v>2</v>
      </c>
      <c r="S14" s="33"/>
      <c r="T14" s="33">
        <v>1</v>
      </c>
      <c r="U14" s="34"/>
      <c r="V14" s="34"/>
      <c r="W14" s="34"/>
      <c r="X14" s="34"/>
      <c r="Y14" s="32"/>
      <c r="AC14" s="349"/>
      <c r="AD14" s="349"/>
      <c r="AE14" s="349"/>
      <c r="AF14" s="349"/>
      <c r="AG14" s="349"/>
      <c r="AH14" s="349"/>
    </row>
    <row r="15" spans="1:34" x14ac:dyDescent="0.25">
      <c r="A15" s="62">
        <v>6</v>
      </c>
      <c r="B15" s="10" t="s">
        <v>213</v>
      </c>
      <c r="C15" s="10" t="s">
        <v>39</v>
      </c>
      <c r="D15" s="10"/>
      <c r="E15" s="55" t="str">
        <f>VLOOKUP(B15,IND!$B$3:$D$121,3,0)</f>
        <v>NM</v>
      </c>
      <c r="F15" s="55" t="str">
        <f t="shared" si="0"/>
        <v>D</v>
      </c>
      <c r="G15" s="11">
        <v>2</v>
      </c>
      <c r="H15" s="12" t="s">
        <v>578</v>
      </c>
      <c r="I15" s="136" t="s">
        <v>362</v>
      </c>
      <c r="J15" s="136">
        <v>22.5</v>
      </c>
      <c r="K15" s="10">
        <f t="shared" si="1"/>
        <v>0.63674999999999993</v>
      </c>
      <c r="L15" s="14">
        <v>100</v>
      </c>
      <c r="M15" s="10"/>
      <c r="N15" s="10"/>
      <c r="O15" s="10"/>
      <c r="P15" s="10">
        <v>7</v>
      </c>
      <c r="Q15" s="19">
        <f t="shared" si="2"/>
        <v>2</v>
      </c>
      <c r="R15" s="36">
        <f t="shared" si="3"/>
        <v>9</v>
      </c>
      <c r="S15" s="33"/>
      <c r="T15" s="33">
        <v>1</v>
      </c>
      <c r="U15" s="34"/>
      <c r="V15" s="34"/>
      <c r="W15" s="34">
        <v>1</v>
      </c>
      <c r="X15" s="34"/>
      <c r="Y15" s="32"/>
      <c r="AC15" s="349"/>
      <c r="AD15" s="349"/>
      <c r="AE15" s="349"/>
      <c r="AF15" s="349"/>
      <c r="AG15" s="349"/>
      <c r="AH15" s="349"/>
    </row>
    <row r="16" spans="1:34" x14ac:dyDescent="0.25">
      <c r="A16" s="62">
        <v>7</v>
      </c>
      <c r="B16" s="55" t="s">
        <v>149</v>
      </c>
      <c r="C16" s="55" t="s">
        <v>39</v>
      </c>
      <c r="D16" s="55"/>
      <c r="E16" s="55" t="str">
        <f>VLOOKUP(B16,IND!$B$3:$D$121,3,0)</f>
        <v>m</v>
      </c>
      <c r="F16" s="55" t="str">
        <f t="shared" si="0"/>
        <v>C</v>
      </c>
      <c r="G16" s="63">
        <v>2</v>
      </c>
      <c r="H16" s="69" t="s">
        <v>397</v>
      </c>
      <c r="I16" s="70" t="s">
        <v>88</v>
      </c>
      <c r="J16" s="70" t="s">
        <v>116</v>
      </c>
      <c r="K16" s="55">
        <f t="shared" si="1"/>
        <v>0.3679</v>
      </c>
      <c r="L16" s="59"/>
      <c r="M16" s="55"/>
      <c r="N16" s="55">
        <v>1</v>
      </c>
      <c r="O16" s="55"/>
      <c r="P16" s="55"/>
      <c r="Q16" s="19">
        <f t="shared" si="2"/>
        <v>1</v>
      </c>
      <c r="R16" s="36">
        <f t="shared" si="3"/>
        <v>2</v>
      </c>
      <c r="S16" s="33"/>
      <c r="T16" s="33">
        <v>1</v>
      </c>
      <c r="U16" s="34"/>
      <c r="V16" s="34"/>
      <c r="W16" s="34"/>
      <c r="X16" s="34"/>
      <c r="Y16" s="32">
        <f t="shared" ref="Y16:Y23" si="4">SUM(T16:X16)</f>
        <v>1</v>
      </c>
    </row>
    <row r="17" spans="1:25" x14ac:dyDescent="0.25">
      <c r="A17" s="62">
        <v>8</v>
      </c>
      <c r="B17" s="16" t="s">
        <v>135</v>
      </c>
      <c r="C17" s="16" t="s">
        <v>39</v>
      </c>
      <c r="D17" s="16"/>
      <c r="E17" s="55" t="str">
        <f>VLOOKUP(B17,IND!$B$3:$D$121,3,0)</f>
        <v>m</v>
      </c>
      <c r="F17" s="55" t="str">
        <f t="shared" si="0"/>
        <v>B</v>
      </c>
      <c r="G17" s="17">
        <v>2</v>
      </c>
      <c r="H17" s="18" t="s">
        <v>94</v>
      </c>
      <c r="I17" s="22" t="s">
        <v>551</v>
      </c>
      <c r="J17" s="22" t="s">
        <v>552</v>
      </c>
      <c r="K17" s="10">
        <f t="shared" si="1"/>
        <v>0.18395</v>
      </c>
      <c r="L17" s="14"/>
      <c r="M17" s="16"/>
      <c r="N17" s="16"/>
      <c r="O17" s="16"/>
      <c r="P17" s="16">
        <v>1</v>
      </c>
      <c r="Q17" s="19">
        <f t="shared" si="2"/>
        <v>4</v>
      </c>
      <c r="R17" s="36">
        <f t="shared" si="3"/>
        <v>5</v>
      </c>
      <c r="S17" s="33"/>
      <c r="T17" s="33">
        <v>1</v>
      </c>
      <c r="U17" s="34">
        <v>1</v>
      </c>
      <c r="V17" s="34"/>
      <c r="W17" s="34">
        <v>1</v>
      </c>
      <c r="X17" s="34">
        <v>1</v>
      </c>
      <c r="Y17" s="32">
        <f t="shared" si="4"/>
        <v>4</v>
      </c>
    </row>
    <row r="18" spans="1:25" x14ac:dyDescent="0.25">
      <c r="A18" s="62">
        <v>9</v>
      </c>
      <c r="B18" s="55" t="s">
        <v>148</v>
      </c>
      <c r="C18" s="55" t="s">
        <v>49</v>
      </c>
      <c r="D18" s="55"/>
      <c r="E18" s="55" t="str">
        <f>VLOOKUP(B18,IND!$B$3:$D$121,3,0)</f>
        <v>m</v>
      </c>
      <c r="F18" s="55" t="str">
        <f t="shared" si="0"/>
        <v>D</v>
      </c>
      <c r="G18" s="63">
        <v>3</v>
      </c>
      <c r="H18" s="69" t="s">
        <v>577</v>
      </c>
      <c r="I18" s="70" t="s">
        <v>226</v>
      </c>
      <c r="J18" s="70" t="s">
        <v>227</v>
      </c>
      <c r="K18" s="55">
        <f t="shared" si="1"/>
        <v>0.59429999999999994</v>
      </c>
      <c r="L18" s="59"/>
      <c r="M18" s="55"/>
      <c r="N18" s="55">
        <v>1</v>
      </c>
      <c r="O18" s="55"/>
      <c r="P18" s="55"/>
      <c r="Q18" s="19">
        <f t="shared" si="2"/>
        <v>3</v>
      </c>
      <c r="R18" s="36">
        <f t="shared" si="3"/>
        <v>4</v>
      </c>
      <c r="S18" s="33"/>
      <c r="T18" s="33">
        <v>3</v>
      </c>
      <c r="U18" s="34"/>
      <c r="V18" s="34"/>
      <c r="W18" s="34"/>
      <c r="X18" s="34"/>
      <c r="Y18" s="32">
        <f t="shared" si="4"/>
        <v>3</v>
      </c>
    </row>
    <row r="19" spans="1:25" x14ac:dyDescent="0.25">
      <c r="A19" s="62">
        <v>10</v>
      </c>
      <c r="B19" s="10" t="s">
        <v>419</v>
      </c>
      <c r="C19" s="10" t="s">
        <v>49</v>
      </c>
      <c r="D19" s="10"/>
      <c r="E19" s="55" t="str">
        <f>VLOOKUP(B19,IND!$B$3:$D$121,3,0)</f>
        <v>m</v>
      </c>
      <c r="F19" s="55" t="str">
        <f t="shared" si="0"/>
        <v>A</v>
      </c>
      <c r="G19" s="11">
        <v>3</v>
      </c>
      <c r="H19" s="12" t="s">
        <v>98</v>
      </c>
      <c r="I19" s="136" t="s">
        <v>87</v>
      </c>
      <c r="J19" s="136" t="s">
        <v>120</v>
      </c>
      <c r="K19" s="10">
        <f t="shared" si="1"/>
        <v>0.3962</v>
      </c>
      <c r="L19" s="14"/>
      <c r="M19" s="10"/>
      <c r="N19" s="10">
        <v>1</v>
      </c>
      <c r="O19" s="10"/>
      <c r="P19" s="10"/>
      <c r="Q19" s="19">
        <f t="shared" si="2"/>
        <v>0</v>
      </c>
      <c r="R19" s="36">
        <f t="shared" si="3"/>
        <v>1</v>
      </c>
      <c r="S19" s="33"/>
      <c r="T19" s="33"/>
      <c r="U19" s="34"/>
      <c r="V19" s="34"/>
      <c r="W19" s="34"/>
      <c r="X19" s="34"/>
      <c r="Y19" s="32">
        <f t="shared" si="4"/>
        <v>0</v>
      </c>
    </row>
    <row r="20" spans="1:25" x14ac:dyDescent="0.25">
      <c r="A20" s="62">
        <v>11</v>
      </c>
      <c r="B20" s="55" t="s">
        <v>533</v>
      </c>
      <c r="C20" s="55" t="s">
        <v>39</v>
      </c>
      <c r="D20" s="55"/>
      <c r="E20" s="55" t="str">
        <f>VLOOKUP(B20,IND!$B$3:$D$121,3,0)</f>
        <v>m</v>
      </c>
      <c r="F20" s="55" t="str">
        <f t="shared" si="0"/>
        <v>C</v>
      </c>
      <c r="G20" s="63">
        <v>3</v>
      </c>
      <c r="H20" s="69" t="s">
        <v>255</v>
      </c>
      <c r="I20" s="70" t="s">
        <v>278</v>
      </c>
      <c r="J20" s="70" t="s">
        <v>317</v>
      </c>
      <c r="K20" s="55">
        <f t="shared" si="1"/>
        <v>0.22639999999999999</v>
      </c>
      <c r="L20" s="59"/>
      <c r="M20" s="55"/>
      <c r="N20" s="55">
        <v>1</v>
      </c>
      <c r="O20" s="55"/>
      <c r="P20" s="55"/>
      <c r="Q20" s="19">
        <f t="shared" si="2"/>
        <v>1</v>
      </c>
      <c r="R20" s="36">
        <f t="shared" si="3"/>
        <v>2</v>
      </c>
      <c r="S20" s="33"/>
      <c r="T20" s="33">
        <v>1</v>
      </c>
      <c r="U20" s="34"/>
      <c r="V20" s="34"/>
      <c r="W20" s="34"/>
      <c r="X20" s="34"/>
      <c r="Y20" s="32">
        <f t="shared" si="4"/>
        <v>1</v>
      </c>
    </row>
    <row r="21" spans="1:25" x14ac:dyDescent="0.25">
      <c r="A21" s="62">
        <v>12</v>
      </c>
      <c r="B21" s="16" t="s">
        <v>527</v>
      </c>
      <c r="C21" s="16" t="s">
        <v>39</v>
      </c>
      <c r="D21" s="16"/>
      <c r="E21" s="55" t="str">
        <f>VLOOKUP(B21,IND!$B$3:$D$121,3,0)</f>
        <v>m</v>
      </c>
      <c r="F21" s="55" t="str">
        <f t="shared" si="0"/>
        <v>B</v>
      </c>
      <c r="G21" s="17">
        <v>3</v>
      </c>
      <c r="H21" s="18" t="s">
        <v>61</v>
      </c>
      <c r="I21" s="22" t="s">
        <v>298</v>
      </c>
      <c r="J21" s="22" t="s">
        <v>314</v>
      </c>
      <c r="K21" s="10">
        <f t="shared" si="1"/>
        <v>0.14149999999999999</v>
      </c>
      <c r="L21" s="14"/>
      <c r="M21" s="16"/>
      <c r="N21" s="16"/>
      <c r="O21" s="16"/>
      <c r="P21" s="16">
        <v>1</v>
      </c>
      <c r="Q21" s="19">
        <f t="shared" si="2"/>
        <v>2</v>
      </c>
      <c r="R21" s="36">
        <f t="shared" si="3"/>
        <v>3</v>
      </c>
      <c r="S21" s="33"/>
      <c r="T21" s="33"/>
      <c r="U21" s="34"/>
      <c r="V21" s="34"/>
      <c r="W21" s="34"/>
      <c r="X21" s="34">
        <v>2</v>
      </c>
      <c r="Y21" s="32">
        <f t="shared" si="4"/>
        <v>2</v>
      </c>
    </row>
    <row r="22" spans="1:25" x14ac:dyDescent="0.25">
      <c r="A22" s="62">
        <v>13</v>
      </c>
      <c r="B22" s="55" t="s">
        <v>81</v>
      </c>
      <c r="C22" s="55" t="s">
        <v>127</v>
      </c>
      <c r="D22" s="55" t="s">
        <v>128</v>
      </c>
      <c r="E22" s="55" t="str">
        <f>VLOOKUP(B22,IND!$B$3:$D$121,3,0)</f>
        <v>NM</v>
      </c>
      <c r="F22" s="55" t="str">
        <f t="shared" si="0"/>
        <v>B</v>
      </c>
      <c r="G22" s="63">
        <v>3</v>
      </c>
      <c r="H22" s="69" t="s">
        <v>96</v>
      </c>
      <c r="I22" s="70" t="s">
        <v>298</v>
      </c>
      <c r="J22" s="70" t="s">
        <v>314</v>
      </c>
      <c r="K22" s="55">
        <f t="shared" si="1"/>
        <v>0.14149999999999999</v>
      </c>
      <c r="L22" s="59">
        <v>80</v>
      </c>
      <c r="M22" s="55"/>
      <c r="N22" s="55"/>
      <c r="O22" s="55"/>
      <c r="P22" s="55"/>
      <c r="Q22" s="19">
        <f t="shared" si="2"/>
        <v>5</v>
      </c>
      <c r="R22" s="36">
        <f t="shared" si="3"/>
        <v>5</v>
      </c>
      <c r="S22" s="33"/>
      <c r="T22" s="33">
        <v>4</v>
      </c>
      <c r="U22" s="34">
        <v>1</v>
      </c>
      <c r="V22" s="34"/>
      <c r="W22" s="34"/>
      <c r="X22" s="34"/>
      <c r="Y22" s="32">
        <f t="shared" si="4"/>
        <v>5</v>
      </c>
    </row>
    <row r="23" spans="1:25" x14ac:dyDescent="0.25">
      <c r="A23" s="62">
        <v>14</v>
      </c>
      <c r="B23" s="10" t="s">
        <v>575</v>
      </c>
      <c r="C23" s="10"/>
      <c r="D23" s="10"/>
      <c r="E23" s="55" t="str">
        <f>VLOOKUP(B23,IND!$B$3:$D$121,3,0)</f>
        <v>m</v>
      </c>
      <c r="F23" s="55" t="str">
        <f t="shared" si="0"/>
        <v>D</v>
      </c>
      <c r="G23" s="11">
        <v>4</v>
      </c>
      <c r="H23" s="12" t="s">
        <v>576</v>
      </c>
      <c r="I23" s="136" t="s">
        <v>73</v>
      </c>
      <c r="J23" s="136" t="s">
        <v>111</v>
      </c>
      <c r="K23" s="10">
        <f t="shared" si="1"/>
        <v>0.52354999999999996</v>
      </c>
      <c r="L23" s="14"/>
      <c r="M23" s="10"/>
      <c r="N23" s="10"/>
      <c r="O23" s="10">
        <v>1</v>
      </c>
      <c r="P23" s="10">
        <v>1</v>
      </c>
      <c r="Q23" s="19">
        <f t="shared" si="2"/>
        <v>4</v>
      </c>
      <c r="R23" s="36">
        <f t="shared" si="3"/>
        <v>6</v>
      </c>
      <c r="S23" s="33"/>
      <c r="T23" s="33">
        <v>2</v>
      </c>
      <c r="U23" s="34"/>
      <c r="V23" s="34"/>
      <c r="W23" s="34"/>
      <c r="X23" s="34">
        <v>2</v>
      </c>
      <c r="Y23" s="32">
        <f t="shared" si="4"/>
        <v>4</v>
      </c>
    </row>
    <row r="24" spans="1:25" x14ac:dyDescent="0.25">
      <c r="A24" s="62">
        <v>15</v>
      </c>
      <c r="B24" s="55" t="s">
        <v>555</v>
      </c>
      <c r="C24" s="55" t="s">
        <v>556</v>
      </c>
      <c r="D24" s="55"/>
      <c r="E24" s="55" t="str">
        <f>VLOOKUP(B24,IND!$B$3:$D$121,3,0)</f>
        <v>m</v>
      </c>
      <c r="F24" s="55" t="str">
        <f t="shared" si="0"/>
        <v>A</v>
      </c>
      <c r="G24" s="63">
        <v>4</v>
      </c>
      <c r="H24" s="69" t="s">
        <v>519</v>
      </c>
      <c r="I24" s="70" t="s">
        <v>461</v>
      </c>
      <c r="J24" s="70" t="s">
        <v>462</v>
      </c>
      <c r="K24" s="55">
        <f t="shared" si="1"/>
        <v>0.28299999999999997</v>
      </c>
      <c r="L24" s="59"/>
      <c r="M24" s="55"/>
      <c r="N24" s="55">
        <v>1</v>
      </c>
      <c r="O24" s="55"/>
      <c r="P24" s="55"/>
      <c r="Q24" s="19">
        <f t="shared" si="2"/>
        <v>3</v>
      </c>
      <c r="R24" s="36">
        <f t="shared" si="3"/>
        <v>4</v>
      </c>
      <c r="S24" s="33"/>
      <c r="T24" s="33"/>
      <c r="U24" s="34"/>
      <c r="V24" s="34"/>
      <c r="W24" s="34">
        <v>2</v>
      </c>
      <c r="X24" s="34">
        <v>1</v>
      </c>
      <c r="Y24" s="32"/>
    </row>
    <row r="25" spans="1:25" x14ac:dyDescent="0.25">
      <c r="A25" s="62">
        <v>16</v>
      </c>
      <c r="B25" s="16" t="s">
        <v>195</v>
      </c>
      <c r="C25" s="16" t="s">
        <v>49</v>
      </c>
      <c r="D25" s="16"/>
      <c r="E25" s="55" t="str">
        <f>VLOOKUP(B25,IND!$B$3:$D$121,3,0)</f>
        <v>m</v>
      </c>
      <c r="F25" s="55" t="str">
        <f t="shared" si="0"/>
        <v>C</v>
      </c>
      <c r="G25" s="17">
        <v>4</v>
      </c>
      <c r="H25" s="18" t="s">
        <v>268</v>
      </c>
      <c r="I25" s="22" t="s">
        <v>301</v>
      </c>
      <c r="J25" s="22" t="s">
        <v>315</v>
      </c>
      <c r="K25" s="10">
        <f t="shared" si="1"/>
        <v>8.4900000000000003E-2</v>
      </c>
      <c r="L25" s="14"/>
      <c r="M25" s="16"/>
      <c r="N25" s="16"/>
      <c r="O25" s="16"/>
      <c r="P25" s="16"/>
      <c r="Q25" s="19">
        <f t="shared" si="2"/>
        <v>3</v>
      </c>
      <c r="R25" s="36">
        <f t="shared" si="3"/>
        <v>3</v>
      </c>
      <c r="S25" s="33"/>
      <c r="T25" s="33">
        <v>1</v>
      </c>
      <c r="U25" s="34"/>
      <c r="V25" s="34"/>
      <c r="W25" s="34"/>
      <c r="X25" s="34">
        <v>2</v>
      </c>
      <c r="Y25" s="32">
        <f t="shared" ref="Y25:Y30" si="5">SUM(T25:X25)</f>
        <v>3</v>
      </c>
    </row>
    <row r="26" spans="1:25" x14ac:dyDescent="0.25">
      <c r="A26" s="62">
        <v>17</v>
      </c>
      <c r="B26" s="55" t="s">
        <v>538</v>
      </c>
      <c r="C26" s="55" t="s">
        <v>349</v>
      </c>
      <c r="D26" s="55"/>
      <c r="E26" s="55" t="str">
        <f>VLOOKUP(B26,IND!$B$3:$D$121,3,0)</f>
        <v>m</v>
      </c>
      <c r="F26" s="55" t="str">
        <f t="shared" si="0"/>
        <v>C</v>
      </c>
      <c r="G26" s="63">
        <v>4</v>
      </c>
      <c r="H26" s="69" t="s">
        <v>396</v>
      </c>
      <c r="I26" s="70" t="s">
        <v>301</v>
      </c>
      <c r="J26" s="70" t="s">
        <v>315</v>
      </c>
      <c r="K26" s="55">
        <f t="shared" si="1"/>
        <v>8.4900000000000003E-2</v>
      </c>
      <c r="L26" s="59"/>
      <c r="M26" s="55"/>
      <c r="N26" s="55"/>
      <c r="O26" s="55"/>
      <c r="P26" s="55"/>
      <c r="Q26" s="19">
        <f t="shared" si="2"/>
        <v>3</v>
      </c>
      <c r="R26" s="36">
        <f t="shared" si="3"/>
        <v>3</v>
      </c>
      <c r="S26" s="33"/>
      <c r="T26" s="33">
        <v>3</v>
      </c>
      <c r="U26" s="34"/>
      <c r="V26" s="34"/>
      <c r="W26" s="34"/>
      <c r="X26" s="34"/>
      <c r="Y26" s="32">
        <f t="shared" si="5"/>
        <v>3</v>
      </c>
    </row>
    <row r="27" spans="1:25" x14ac:dyDescent="0.25">
      <c r="A27" s="62">
        <v>18</v>
      </c>
      <c r="B27" s="10" t="s">
        <v>536</v>
      </c>
      <c r="C27" s="10" t="s">
        <v>127</v>
      </c>
      <c r="D27" s="10"/>
      <c r="E27" s="55" t="str">
        <f>VLOOKUP(B27,IND!$B$3:$D$121,3,0)</f>
        <v>m</v>
      </c>
      <c r="F27" s="55" t="str">
        <f t="shared" si="0"/>
        <v>C</v>
      </c>
      <c r="G27" s="11">
        <v>4</v>
      </c>
      <c r="H27" s="12" t="s">
        <v>416</v>
      </c>
      <c r="I27" s="136" t="s">
        <v>301</v>
      </c>
      <c r="J27" s="136" t="s">
        <v>315</v>
      </c>
      <c r="K27" s="10">
        <f t="shared" si="1"/>
        <v>8.4900000000000003E-2</v>
      </c>
      <c r="L27" s="14"/>
      <c r="M27" s="10"/>
      <c r="N27" s="10"/>
      <c r="O27" s="10"/>
      <c r="P27" s="10"/>
      <c r="Q27" s="19">
        <f t="shared" si="2"/>
        <v>3</v>
      </c>
      <c r="R27" s="36">
        <f t="shared" si="3"/>
        <v>3</v>
      </c>
      <c r="S27" s="33"/>
      <c r="T27" s="33">
        <v>1</v>
      </c>
      <c r="U27" s="34"/>
      <c r="V27" s="34"/>
      <c r="W27" s="34"/>
      <c r="X27" s="34">
        <v>2</v>
      </c>
      <c r="Y27" s="32">
        <f t="shared" si="5"/>
        <v>3</v>
      </c>
    </row>
    <row r="28" spans="1:25" x14ac:dyDescent="0.25">
      <c r="A28" s="62">
        <v>19</v>
      </c>
      <c r="B28" s="55" t="s">
        <v>532</v>
      </c>
      <c r="C28" s="55" t="s">
        <v>39</v>
      </c>
      <c r="D28" s="55"/>
      <c r="E28" s="55" t="str">
        <f>VLOOKUP(B28,IND!$B$3:$D$121,3,0)</f>
        <v>m</v>
      </c>
      <c r="F28" s="55" t="str">
        <f t="shared" si="0"/>
        <v>D</v>
      </c>
      <c r="G28" s="63">
        <v>5</v>
      </c>
      <c r="H28" s="69" t="s">
        <v>574</v>
      </c>
      <c r="I28" s="70" t="s">
        <v>74</v>
      </c>
      <c r="J28" s="70" t="s">
        <v>107</v>
      </c>
      <c r="K28" s="55">
        <f t="shared" si="1"/>
        <v>0.50939999999999996</v>
      </c>
      <c r="L28" s="59">
        <v>15</v>
      </c>
      <c r="M28" s="55"/>
      <c r="N28" s="55">
        <v>1</v>
      </c>
      <c r="O28" s="55"/>
      <c r="P28" s="55"/>
      <c r="Q28" s="19">
        <f t="shared" si="2"/>
        <v>3</v>
      </c>
      <c r="R28" s="36">
        <f t="shared" si="3"/>
        <v>4</v>
      </c>
      <c r="S28" s="33"/>
      <c r="T28" s="33">
        <v>3</v>
      </c>
      <c r="U28" s="34"/>
      <c r="V28" s="34"/>
      <c r="W28" s="34"/>
      <c r="X28" s="34"/>
      <c r="Y28" s="32">
        <f t="shared" si="5"/>
        <v>3</v>
      </c>
    </row>
    <row r="29" spans="1:25" x14ac:dyDescent="0.25">
      <c r="A29" s="62">
        <v>20</v>
      </c>
      <c r="B29" s="16" t="s">
        <v>210</v>
      </c>
      <c r="C29" s="16" t="s">
        <v>349</v>
      </c>
      <c r="D29" s="16"/>
      <c r="E29" s="55" t="str">
        <f>VLOOKUP(B29,IND!$B$3:$D$121,3,0)</f>
        <v>m</v>
      </c>
      <c r="F29" s="55" t="str">
        <f t="shared" si="0"/>
        <v>A</v>
      </c>
      <c r="G29" s="17">
        <v>5</v>
      </c>
      <c r="H29" s="18" t="s">
        <v>100</v>
      </c>
      <c r="I29" s="22" t="s">
        <v>277</v>
      </c>
      <c r="J29" s="22" t="s">
        <v>306</v>
      </c>
      <c r="K29" s="10">
        <f t="shared" si="1"/>
        <v>0.26884999999999998</v>
      </c>
      <c r="L29" s="14"/>
      <c r="M29" s="16"/>
      <c r="N29" s="16"/>
      <c r="O29" s="16"/>
      <c r="P29" s="16">
        <v>1</v>
      </c>
      <c r="Q29" s="19">
        <f t="shared" si="2"/>
        <v>7</v>
      </c>
      <c r="R29" s="36">
        <f t="shared" si="3"/>
        <v>8</v>
      </c>
      <c r="S29" s="33"/>
      <c r="T29" s="33">
        <v>3</v>
      </c>
      <c r="U29" s="34"/>
      <c r="V29" s="34"/>
      <c r="W29" s="34"/>
      <c r="X29" s="34">
        <v>4</v>
      </c>
      <c r="Y29" s="32">
        <f t="shared" si="5"/>
        <v>7</v>
      </c>
    </row>
    <row r="30" spans="1:25" x14ac:dyDescent="0.25">
      <c r="A30" s="62">
        <v>21</v>
      </c>
      <c r="B30" s="55" t="s">
        <v>413</v>
      </c>
      <c r="C30" s="55" t="s">
        <v>49</v>
      </c>
      <c r="D30" s="55"/>
      <c r="E30" s="55" t="str">
        <f>VLOOKUP(B30,IND!$B$3:$D$121,3,0)</f>
        <v>m</v>
      </c>
      <c r="F30" s="55" t="str">
        <f t="shared" si="0"/>
        <v>A</v>
      </c>
      <c r="G30" s="63">
        <v>5</v>
      </c>
      <c r="H30" s="69" t="s">
        <v>55</v>
      </c>
      <c r="I30" s="70" t="s">
        <v>277</v>
      </c>
      <c r="J30" s="70" t="s">
        <v>306</v>
      </c>
      <c r="K30" s="55">
        <f t="shared" si="1"/>
        <v>0.26884999999999998</v>
      </c>
      <c r="L30" s="59">
        <v>100</v>
      </c>
      <c r="M30" s="55">
        <v>1</v>
      </c>
      <c r="N30" s="55"/>
      <c r="O30" s="55"/>
      <c r="P30" s="55">
        <v>1</v>
      </c>
      <c r="Q30" s="19">
        <f t="shared" si="2"/>
        <v>2</v>
      </c>
      <c r="R30" s="36">
        <f t="shared" si="3"/>
        <v>4</v>
      </c>
      <c r="S30" s="33"/>
      <c r="T30" s="33">
        <v>1</v>
      </c>
      <c r="U30" s="34"/>
      <c r="V30" s="34">
        <v>1</v>
      </c>
      <c r="W30" s="34"/>
      <c r="X30" s="34"/>
      <c r="Y30" s="32">
        <f t="shared" si="5"/>
        <v>2</v>
      </c>
    </row>
    <row r="31" spans="1:25" x14ac:dyDescent="0.25">
      <c r="A31" s="62">
        <v>22</v>
      </c>
      <c r="B31" s="10" t="s">
        <v>411</v>
      </c>
      <c r="C31" s="10" t="s">
        <v>412</v>
      </c>
      <c r="D31" s="10"/>
      <c r="E31" s="55" t="str">
        <f>VLOOKUP(B31,IND!$B$3:$D$121,3,0)</f>
        <v>m</v>
      </c>
      <c r="F31" s="55" t="str">
        <f t="shared" si="0"/>
        <v>B</v>
      </c>
      <c r="G31" s="11">
        <v>5</v>
      </c>
      <c r="H31" s="12" t="s">
        <v>58</v>
      </c>
      <c r="I31" s="136" t="s">
        <v>507</v>
      </c>
      <c r="J31" s="136" t="s">
        <v>508</v>
      </c>
      <c r="K31" s="10">
        <f t="shared" si="1"/>
        <v>0.12734999999999999</v>
      </c>
      <c r="L31" s="14"/>
      <c r="M31" s="10"/>
      <c r="N31" s="10"/>
      <c r="O31" s="10">
        <v>1</v>
      </c>
      <c r="P31" s="10"/>
      <c r="Q31" s="19">
        <f t="shared" si="2"/>
        <v>2</v>
      </c>
      <c r="R31" s="36">
        <f t="shared" si="3"/>
        <v>3</v>
      </c>
      <c r="S31" s="33"/>
      <c r="T31" s="33"/>
      <c r="U31" s="34"/>
      <c r="V31" s="34">
        <v>1</v>
      </c>
      <c r="W31" s="34"/>
      <c r="X31" s="34">
        <v>1</v>
      </c>
      <c r="Y31" s="32"/>
    </row>
    <row r="32" spans="1:25" x14ac:dyDescent="0.25">
      <c r="A32" s="62">
        <v>23</v>
      </c>
      <c r="B32" s="55" t="s">
        <v>473</v>
      </c>
      <c r="C32" s="55" t="s">
        <v>474</v>
      </c>
      <c r="D32" s="55"/>
      <c r="E32" s="55" t="str">
        <f>VLOOKUP(B32,IND!$B$3:$D$121,3,0)</f>
        <v>NM</v>
      </c>
      <c r="F32" s="55" t="str">
        <f t="shared" si="0"/>
        <v>D</v>
      </c>
      <c r="G32" s="63">
        <v>6</v>
      </c>
      <c r="H32" s="69" t="s">
        <v>571</v>
      </c>
      <c r="I32" s="70" t="s">
        <v>573</v>
      </c>
      <c r="J32" s="70" t="s">
        <v>572</v>
      </c>
      <c r="K32" s="55">
        <f t="shared" si="1"/>
        <v>0.29007499999999997</v>
      </c>
      <c r="L32" s="59">
        <v>60</v>
      </c>
      <c r="M32" s="55"/>
      <c r="N32" s="55"/>
      <c r="O32" s="55">
        <v>1</v>
      </c>
      <c r="P32" s="55"/>
      <c r="Q32" s="19">
        <f t="shared" si="2"/>
        <v>7</v>
      </c>
      <c r="R32" s="36">
        <f t="shared" si="3"/>
        <v>8</v>
      </c>
      <c r="S32" s="33"/>
      <c r="T32" s="33">
        <v>7</v>
      </c>
      <c r="U32" s="34"/>
      <c r="V32" s="34"/>
      <c r="W32" s="34"/>
      <c r="X32" s="34"/>
      <c r="Y32" s="32">
        <f>SUM(T32:X32)</f>
        <v>7</v>
      </c>
    </row>
    <row r="33" spans="1:25" x14ac:dyDescent="0.25">
      <c r="A33" s="62">
        <v>24</v>
      </c>
      <c r="B33" s="16" t="s">
        <v>581</v>
      </c>
      <c r="C33" s="16"/>
      <c r="D33" s="16"/>
      <c r="E33" s="55" t="str">
        <f>VLOOKUP(B33,IND!$B$3:$D$121,3,0)</f>
        <v>m</v>
      </c>
      <c r="F33" s="55" t="str">
        <f t="shared" si="0"/>
        <v>B</v>
      </c>
      <c r="G33" s="17">
        <v>6</v>
      </c>
      <c r="H33" s="18" t="s">
        <v>236</v>
      </c>
      <c r="I33" s="22" t="s">
        <v>75</v>
      </c>
      <c r="J33" s="22">
        <v>2</v>
      </c>
      <c r="K33" s="10">
        <f t="shared" si="1"/>
        <v>5.6599999999999998E-2</v>
      </c>
      <c r="L33" s="14">
        <v>100</v>
      </c>
      <c r="M33" s="16"/>
      <c r="N33" s="16"/>
      <c r="O33" s="16"/>
      <c r="P33" s="16"/>
      <c r="Q33" s="19">
        <f t="shared" si="2"/>
        <v>2</v>
      </c>
      <c r="R33" s="36">
        <f t="shared" si="3"/>
        <v>2</v>
      </c>
      <c r="S33" s="33"/>
      <c r="T33" s="33"/>
      <c r="U33" s="34"/>
      <c r="V33" s="34"/>
      <c r="W33" s="34"/>
      <c r="X33" s="34">
        <v>2</v>
      </c>
      <c r="Y33" s="32"/>
    </row>
    <row r="34" spans="1:25" x14ac:dyDescent="0.25">
      <c r="A34" s="62">
        <v>25</v>
      </c>
      <c r="B34" s="55" t="s">
        <v>420</v>
      </c>
      <c r="C34" s="55"/>
      <c r="D34" s="55"/>
      <c r="E34" s="55" t="str">
        <f>VLOOKUP(B34,IND!$B$3:$D$121,3,0)</f>
        <v>NM</v>
      </c>
      <c r="F34" s="55" t="str">
        <f t="shared" si="0"/>
        <v>B</v>
      </c>
      <c r="G34" s="63">
        <v>6</v>
      </c>
      <c r="H34" s="69" t="s">
        <v>344</v>
      </c>
      <c r="I34" s="70" t="s">
        <v>75</v>
      </c>
      <c r="J34" s="70" t="s">
        <v>106</v>
      </c>
      <c r="K34" s="55">
        <f t="shared" si="1"/>
        <v>5.6599999999999998E-2</v>
      </c>
      <c r="L34" s="59">
        <v>40</v>
      </c>
      <c r="M34" s="55"/>
      <c r="N34" s="55"/>
      <c r="O34" s="55"/>
      <c r="P34" s="55"/>
      <c r="Q34" s="19">
        <f t="shared" si="2"/>
        <v>2</v>
      </c>
      <c r="R34" s="36">
        <f t="shared" si="3"/>
        <v>2</v>
      </c>
      <c r="S34" s="33"/>
      <c r="T34" s="33">
        <v>1</v>
      </c>
      <c r="U34" s="34"/>
      <c r="V34" s="34"/>
      <c r="W34" s="34"/>
      <c r="X34" s="34">
        <v>1</v>
      </c>
      <c r="Y34" s="32">
        <f>SUM(T34:X34)</f>
        <v>2</v>
      </c>
    </row>
    <row r="35" spans="1:25" x14ac:dyDescent="0.25">
      <c r="A35" s="62">
        <v>26</v>
      </c>
      <c r="B35" s="10" t="s">
        <v>546</v>
      </c>
      <c r="C35" s="10" t="s">
        <v>49</v>
      </c>
      <c r="D35" s="10"/>
      <c r="E35" s="55" t="str">
        <f>VLOOKUP(B35,IND!$B$3:$D$121,3,0)</f>
        <v>m</v>
      </c>
      <c r="F35" s="55" t="str">
        <f t="shared" si="0"/>
        <v>D</v>
      </c>
      <c r="G35" s="11">
        <v>7</v>
      </c>
      <c r="H35" s="12" t="s">
        <v>570</v>
      </c>
      <c r="I35" s="136" t="s">
        <v>461</v>
      </c>
      <c r="J35" s="136" t="s">
        <v>462</v>
      </c>
      <c r="K35" s="10">
        <f t="shared" si="1"/>
        <v>0.28299999999999997</v>
      </c>
      <c r="L35" s="14"/>
      <c r="M35" s="10"/>
      <c r="N35" s="10">
        <v>1</v>
      </c>
      <c r="O35" s="10"/>
      <c r="P35" s="10"/>
      <c r="Q35" s="19">
        <f t="shared" si="2"/>
        <v>2</v>
      </c>
      <c r="R35" s="36">
        <f t="shared" si="3"/>
        <v>3</v>
      </c>
      <c r="S35" s="33">
        <v>1</v>
      </c>
      <c r="T35" s="33">
        <v>2</v>
      </c>
      <c r="U35" s="34"/>
      <c r="V35" s="34"/>
      <c r="W35" s="34"/>
      <c r="X35" s="34"/>
      <c r="Y35" s="32">
        <f>SUM(T35:X35)</f>
        <v>2</v>
      </c>
    </row>
    <row r="36" spans="1:25" x14ac:dyDescent="0.25">
      <c r="A36" s="62">
        <v>27</v>
      </c>
      <c r="B36" s="55" t="s">
        <v>211</v>
      </c>
      <c r="C36" s="55" t="s">
        <v>251</v>
      </c>
      <c r="D36" s="55"/>
      <c r="E36" s="55" t="str">
        <f>VLOOKUP(B36,IND!$B$3:$D$121,3,0)</f>
        <v>m</v>
      </c>
      <c r="F36" s="55" t="str">
        <f t="shared" si="0"/>
        <v>A</v>
      </c>
      <c r="G36" s="63">
        <v>7</v>
      </c>
      <c r="H36" s="69" t="s">
        <v>225</v>
      </c>
      <c r="I36" s="70" t="s">
        <v>289</v>
      </c>
      <c r="J36" s="70" t="s">
        <v>310</v>
      </c>
      <c r="K36" s="55">
        <f t="shared" si="1"/>
        <v>0.21224999999999999</v>
      </c>
      <c r="L36" s="59"/>
      <c r="M36" s="55"/>
      <c r="N36" s="55"/>
      <c r="O36" s="55"/>
      <c r="P36" s="55">
        <v>1</v>
      </c>
      <c r="Q36" s="19">
        <f t="shared" si="2"/>
        <v>5</v>
      </c>
      <c r="R36" s="36">
        <f t="shared" si="3"/>
        <v>6</v>
      </c>
      <c r="S36" s="33"/>
      <c r="T36" s="33"/>
      <c r="U36" s="34"/>
      <c r="V36" s="34"/>
      <c r="W36" s="34">
        <v>1</v>
      </c>
      <c r="X36" s="34">
        <v>4</v>
      </c>
      <c r="Y36" s="32">
        <f>SUM(T36:X36)</f>
        <v>5</v>
      </c>
    </row>
    <row r="37" spans="1:25" x14ac:dyDescent="0.25">
      <c r="A37" s="62">
        <v>30</v>
      </c>
      <c r="B37" s="16" t="s">
        <v>553</v>
      </c>
      <c r="C37" s="16"/>
      <c r="D37" s="16"/>
      <c r="E37" s="55" t="str">
        <f>VLOOKUP(B37,IND!$B$3:$D$121,3,0)</f>
        <v>NM</v>
      </c>
      <c r="F37" s="55" t="str">
        <f t="shared" si="0"/>
        <v>C</v>
      </c>
      <c r="G37" s="17">
        <v>7</v>
      </c>
      <c r="H37" s="18" t="s">
        <v>267</v>
      </c>
      <c r="I37" s="22" t="s">
        <v>75</v>
      </c>
      <c r="J37" s="22" t="s">
        <v>106</v>
      </c>
      <c r="K37" s="10">
        <f t="shared" si="1"/>
        <v>5.6599999999999998E-2</v>
      </c>
      <c r="L37" s="14"/>
      <c r="M37" s="16"/>
      <c r="N37" s="16"/>
      <c r="O37" s="16"/>
      <c r="P37" s="16"/>
      <c r="Q37" s="19">
        <f t="shared" si="2"/>
        <v>2</v>
      </c>
      <c r="R37" s="36">
        <f t="shared" si="3"/>
        <v>2</v>
      </c>
      <c r="S37" s="33"/>
      <c r="T37" s="33">
        <v>2</v>
      </c>
      <c r="U37" s="34"/>
      <c r="V37" s="34"/>
      <c r="W37" s="34"/>
      <c r="X37" s="34"/>
      <c r="Y37" s="32">
        <f>SUM(T37:X37)</f>
        <v>2</v>
      </c>
    </row>
    <row r="38" spans="1:25" x14ac:dyDescent="0.25">
      <c r="A38" s="62">
        <v>28</v>
      </c>
      <c r="B38" s="55" t="s">
        <v>399</v>
      </c>
      <c r="C38" s="55" t="s">
        <v>335</v>
      </c>
      <c r="D38" s="55"/>
      <c r="E38" s="55" t="str">
        <f>VLOOKUP(B38,IND!$B$3:$D$121,3,0)</f>
        <v>m</v>
      </c>
      <c r="F38" s="55" t="str">
        <f t="shared" si="0"/>
        <v>C</v>
      </c>
      <c r="G38" s="63">
        <v>7</v>
      </c>
      <c r="H38" s="69" t="s">
        <v>259</v>
      </c>
      <c r="I38" s="70" t="s">
        <v>75</v>
      </c>
      <c r="J38" s="70" t="s">
        <v>106</v>
      </c>
      <c r="K38" s="55">
        <f t="shared" si="1"/>
        <v>5.6599999999999998E-2</v>
      </c>
      <c r="L38" s="59"/>
      <c r="M38" s="55"/>
      <c r="N38" s="55"/>
      <c r="O38" s="55"/>
      <c r="P38" s="55"/>
      <c r="Q38" s="19">
        <f t="shared" si="2"/>
        <v>2</v>
      </c>
      <c r="R38" s="36">
        <f t="shared" si="3"/>
        <v>2</v>
      </c>
      <c r="S38" s="33"/>
      <c r="T38" s="33">
        <v>1</v>
      </c>
      <c r="U38" s="34"/>
      <c r="V38" s="34"/>
      <c r="W38" s="34">
        <v>1</v>
      </c>
      <c r="X38" s="34"/>
      <c r="Y38" s="32"/>
    </row>
    <row r="39" spans="1:25" x14ac:dyDescent="0.25">
      <c r="A39" s="62">
        <v>29</v>
      </c>
      <c r="B39" s="10" t="s">
        <v>125</v>
      </c>
      <c r="C39" s="10" t="s">
        <v>39</v>
      </c>
      <c r="D39" s="10"/>
      <c r="E39" s="55" t="str">
        <f>VLOOKUP(B39,IND!$B$3:$D$121,3,0)</f>
        <v>m</v>
      </c>
      <c r="F39" s="55" t="str">
        <f t="shared" si="0"/>
        <v>C</v>
      </c>
      <c r="G39" s="11">
        <v>7</v>
      </c>
      <c r="H39" s="12" t="s">
        <v>269</v>
      </c>
      <c r="I39" s="136" t="s">
        <v>75</v>
      </c>
      <c r="J39" s="136" t="s">
        <v>106</v>
      </c>
      <c r="K39" s="10">
        <f t="shared" si="1"/>
        <v>5.6599999999999998E-2</v>
      </c>
      <c r="L39" s="14">
        <v>40</v>
      </c>
      <c r="M39" s="10"/>
      <c r="N39" s="10"/>
      <c r="O39" s="10"/>
      <c r="P39" s="10"/>
      <c r="Q39" s="19">
        <f t="shared" si="2"/>
        <v>2</v>
      </c>
      <c r="R39" s="36">
        <f t="shared" si="3"/>
        <v>2</v>
      </c>
      <c r="S39" s="33"/>
      <c r="T39" s="33">
        <v>2</v>
      </c>
      <c r="U39" s="34"/>
      <c r="V39" s="34"/>
      <c r="W39" s="34"/>
      <c r="X39" s="34"/>
      <c r="Y39" s="32">
        <f>SUM(T39:X39)</f>
        <v>2</v>
      </c>
    </row>
    <row r="40" spans="1:25" x14ac:dyDescent="0.25">
      <c r="A40" s="62">
        <v>31</v>
      </c>
      <c r="B40" s="55" t="s">
        <v>492</v>
      </c>
      <c r="C40" s="55" t="s">
        <v>39</v>
      </c>
      <c r="D40" s="55"/>
      <c r="E40" s="55" t="str">
        <f>VLOOKUP(B40,IND!$B$3:$D$121,3,0)</f>
        <v>m</v>
      </c>
      <c r="F40" s="55" t="str">
        <f t="shared" si="0"/>
        <v>C</v>
      </c>
      <c r="G40" s="63">
        <v>7</v>
      </c>
      <c r="H40" s="69" t="s">
        <v>90</v>
      </c>
      <c r="I40" s="70" t="s">
        <v>75</v>
      </c>
      <c r="J40" s="70" t="s">
        <v>106</v>
      </c>
      <c r="K40" s="55">
        <f t="shared" si="1"/>
        <v>5.6599999999999998E-2</v>
      </c>
      <c r="L40" s="59"/>
      <c r="M40" s="55"/>
      <c r="N40" s="55"/>
      <c r="O40" s="55"/>
      <c r="P40" s="55"/>
      <c r="Q40" s="19">
        <f t="shared" si="2"/>
        <v>2</v>
      </c>
      <c r="R40" s="36">
        <f t="shared" si="3"/>
        <v>2</v>
      </c>
      <c r="S40" s="33"/>
      <c r="T40" s="33"/>
      <c r="U40" s="34">
        <v>1</v>
      </c>
      <c r="V40" s="34"/>
      <c r="W40" s="34"/>
      <c r="X40" s="34">
        <v>1</v>
      </c>
      <c r="Y40" s="32">
        <f>SUM(T40:X40)</f>
        <v>2</v>
      </c>
    </row>
    <row r="41" spans="1:25" x14ac:dyDescent="0.25">
      <c r="A41" s="62">
        <v>32</v>
      </c>
      <c r="B41" s="16" t="s">
        <v>418</v>
      </c>
      <c r="C41" s="16" t="s">
        <v>49</v>
      </c>
      <c r="D41" s="16"/>
      <c r="E41" s="55" t="str">
        <f>VLOOKUP(B41,IND!$B$3:$D$121,3,0)</f>
        <v>m</v>
      </c>
      <c r="F41" s="55" t="str">
        <f t="shared" si="0"/>
        <v>C</v>
      </c>
      <c r="G41" s="17">
        <v>7</v>
      </c>
      <c r="H41" s="18" t="s">
        <v>417</v>
      </c>
      <c r="I41" s="22" t="s">
        <v>75</v>
      </c>
      <c r="J41" s="22" t="s">
        <v>106</v>
      </c>
      <c r="K41" s="10">
        <f t="shared" si="1"/>
        <v>5.6599999999999998E-2</v>
      </c>
      <c r="L41" s="14">
        <v>80</v>
      </c>
      <c r="M41" s="16"/>
      <c r="N41" s="16"/>
      <c r="O41" s="16"/>
      <c r="P41" s="16"/>
      <c r="Q41" s="19">
        <f t="shared" si="2"/>
        <v>2</v>
      </c>
      <c r="R41" s="36">
        <f t="shared" si="3"/>
        <v>2</v>
      </c>
      <c r="S41" s="33"/>
      <c r="T41" s="33"/>
      <c r="U41" s="34"/>
      <c r="V41" s="34"/>
      <c r="W41" s="34"/>
      <c r="X41" s="34">
        <v>2</v>
      </c>
      <c r="Y41" s="32">
        <f>SUM(T41:X41)</f>
        <v>2</v>
      </c>
    </row>
    <row r="42" spans="1:25" x14ac:dyDescent="0.25">
      <c r="A42" s="62">
        <v>34</v>
      </c>
      <c r="B42" s="55" t="s">
        <v>534</v>
      </c>
      <c r="C42" s="55" t="s">
        <v>162</v>
      </c>
      <c r="D42" s="55"/>
      <c r="E42" s="55" t="str">
        <f>VLOOKUP(B42,IND!$B$3:$D$121,3,0)</f>
        <v>m</v>
      </c>
      <c r="F42" s="55" t="str">
        <f t="shared" ref="F42:F73" si="6">LEFT(H42,1)</f>
        <v>A</v>
      </c>
      <c r="G42" s="63">
        <v>8</v>
      </c>
      <c r="H42" s="69" t="s">
        <v>329</v>
      </c>
      <c r="I42" s="70" t="s">
        <v>233</v>
      </c>
      <c r="J42" s="70" t="s">
        <v>234</v>
      </c>
      <c r="K42" s="55">
        <f t="shared" ref="K42:K73" si="7">J42*0.0283</f>
        <v>0.1981</v>
      </c>
      <c r="L42" s="59"/>
      <c r="M42" s="55"/>
      <c r="N42" s="55"/>
      <c r="O42" s="55"/>
      <c r="P42" s="55">
        <v>2</v>
      </c>
      <c r="Q42" s="19">
        <f t="shared" ref="Q42:Q73" si="8">SUM(T42:X42)</f>
        <v>2</v>
      </c>
      <c r="R42" s="36">
        <f t="shared" ref="R42:R73" si="9">SUM(M42:Q42)</f>
        <v>4</v>
      </c>
      <c r="S42" s="33"/>
      <c r="T42" s="33"/>
      <c r="U42" s="34"/>
      <c r="V42" s="34"/>
      <c r="W42" s="34"/>
      <c r="X42" s="34">
        <v>2</v>
      </c>
      <c r="Y42" s="32">
        <f>SUM(T42:X42)</f>
        <v>2</v>
      </c>
    </row>
    <row r="43" spans="1:25" x14ac:dyDescent="0.25">
      <c r="A43" s="62">
        <v>37</v>
      </c>
      <c r="B43" s="10" t="s">
        <v>447</v>
      </c>
      <c r="C43" s="10" t="s">
        <v>162</v>
      </c>
      <c r="D43" s="10"/>
      <c r="E43" s="55" t="str">
        <f>VLOOKUP(B43,IND!$B$3:$D$121,3,0)</f>
        <v>m</v>
      </c>
      <c r="F43" s="55" t="str">
        <f t="shared" si="6"/>
        <v>D</v>
      </c>
      <c r="G43" s="11">
        <v>8</v>
      </c>
      <c r="H43" s="12" t="s">
        <v>560</v>
      </c>
      <c r="I43" s="136" t="s">
        <v>233</v>
      </c>
      <c r="J43" s="136" t="s">
        <v>234</v>
      </c>
      <c r="K43" s="10">
        <f t="shared" si="7"/>
        <v>0.1981</v>
      </c>
      <c r="L43" s="14"/>
      <c r="M43" s="10"/>
      <c r="N43" s="10"/>
      <c r="O43" s="10"/>
      <c r="P43" s="10">
        <v>2</v>
      </c>
      <c r="Q43" s="19">
        <f t="shared" si="8"/>
        <v>1</v>
      </c>
      <c r="R43" s="36">
        <f t="shared" si="9"/>
        <v>3</v>
      </c>
      <c r="S43" s="33"/>
      <c r="T43" s="33"/>
      <c r="U43" s="34"/>
      <c r="V43" s="34"/>
      <c r="W43" s="34"/>
      <c r="X43" s="34">
        <v>1</v>
      </c>
      <c r="Y43" s="32">
        <f>SUM(T43:X43)</f>
        <v>1</v>
      </c>
    </row>
    <row r="44" spans="1:25" x14ac:dyDescent="0.25">
      <c r="A44" s="62">
        <v>40</v>
      </c>
      <c r="B44" s="55" t="s">
        <v>579</v>
      </c>
      <c r="C44" s="55"/>
      <c r="D44" s="55"/>
      <c r="E44" s="55" t="str">
        <f>VLOOKUP(B44,IND!$B$3:$D$121,3,0)</f>
        <v>NM</v>
      </c>
      <c r="F44" s="55" t="str">
        <f t="shared" si="6"/>
        <v>B</v>
      </c>
      <c r="G44" s="63">
        <v>8</v>
      </c>
      <c r="H44" s="69" t="s">
        <v>235</v>
      </c>
      <c r="I44" s="70" t="s">
        <v>76</v>
      </c>
      <c r="J44" s="70" t="s">
        <v>105</v>
      </c>
      <c r="K44" s="55">
        <f t="shared" si="7"/>
        <v>2.8299999999999999E-2</v>
      </c>
      <c r="L44" s="59"/>
      <c r="M44" s="55"/>
      <c r="N44" s="55"/>
      <c r="O44" s="55"/>
      <c r="P44" s="55"/>
      <c r="Q44" s="19">
        <f t="shared" si="8"/>
        <v>1</v>
      </c>
      <c r="R44" s="36">
        <f t="shared" si="9"/>
        <v>1</v>
      </c>
      <c r="S44" s="33"/>
      <c r="T44" s="33"/>
      <c r="U44" s="34"/>
      <c r="V44" s="34"/>
      <c r="W44" s="34">
        <v>1</v>
      </c>
      <c r="X44" s="34"/>
      <c r="Y44" s="32"/>
    </row>
    <row r="45" spans="1:25" x14ac:dyDescent="0.25">
      <c r="A45" s="62">
        <v>43</v>
      </c>
      <c r="B45" s="16" t="s">
        <v>539</v>
      </c>
      <c r="C45" s="16" t="s">
        <v>127</v>
      </c>
      <c r="D45" s="16"/>
      <c r="E45" s="55" t="str">
        <f>VLOOKUP(B45,IND!$B$3:$D$121,3,0)</f>
        <v>m</v>
      </c>
      <c r="F45" s="55" t="str">
        <f t="shared" si="6"/>
        <v>B</v>
      </c>
      <c r="G45" s="17">
        <v>8</v>
      </c>
      <c r="H45" s="18" t="s">
        <v>97</v>
      </c>
      <c r="I45" s="22" t="s">
        <v>76</v>
      </c>
      <c r="J45" s="22" t="s">
        <v>105</v>
      </c>
      <c r="K45" s="10">
        <f t="shared" si="7"/>
        <v>2.8299999999999999E-2</v>
      </c>
      <c r="L45" s="14"/>
      <c r="M45" s="16"/>
      <c r="N45" s="16"/>
      <c r="O45" s="16"/>
      <c r="P45" s="16"/>
      <c r="Q45" s="19">
        <f t="shared" si="8"/>
        <v>1</v>
      </c>
      <c r="R45" s="36">
        <f t="shared" si="9"/>
        <v>1</v>
      </c>
      <c r="S45" s="33"/>
      <c r="T45" s="33">
        <v>1</v>
      </c>
      <c r="U45" s="34"/>
      <c r="V45" s="34"/>
      <c r="W45" s="34"/>
      <c r="X45" s="34"/>
      <c r="Y45" s="32">
        <f>SUM(T45:X45)</f>
        <v>1</v>
      </c>
    </row>
    <row r="46" spans="1:25" x14ac:dyDescent="0.25">
      <c r="A46" s="62">
        <v>35</v>
      </c>
      <c r="B46" s="55" t="s">
        <v>548</v>
      </c>
      <c r="C46" s="55" t="s">
        <v>49</v>
      </c>
      <c r="D46" s="55"/>
      <c r="E46" s="55" t="str">
        <f>VLOOKUP(B46,IND!$B$3:$D$121,3,0)</f>
        <v>m</v>
      </c>
      <c r="F46" s="55" t="str">
        <f t="shared" si="6"/>
        <v>B</v>
      </c>
      <c r="G46" s="63">
        <v>8</v>
      </c>
      <c r="H46" s="69" t="s">
        <v>46</v>
      </c>
      <c r="I46" s="70" t="s">
        <v>76</v>
      </c>
      <c r="J46" s="70" t="s">
        <v>105</v>
      </c>
      <c r="K46" s="55">
        <f t="shared" si="7"/>
        <v>2.8299999999999999E-2</v>
      </c>
      <c r="L46" s="59"/>
      <c r="M46" s="55"/>
      <c r="N46" s="55"/>
      <c r="O46" s="55"/>
      <c r="P46" s="55"/>
      <c r="Q46" s="19">
        <f t="shared" si="8"/>
        <v>1</v>
      </c>
      <c r="R46" s="36">
        <f t="shared" si="9"/>
        <v>1</v>
      </c>
      <c r="S46" s="33"/>
      <c r="T46" s="33">
        <v>1</v>
      </c>
      <c r="U46" s="34"/>
      <c r="V46" s="34"/>
      <c r="W46" s="34"/>
      <c r="X46" s="34"/>
      <c r="Y46" s="32">
        <f>SUM(T46:X46)</f>
        <v>1</v>
      </c>
    </row>
    <row r="47" spans="1:25" x14ac:dyDescent="0.25">
      <c r="A47" s="62">
        <v>38</v>
      </c>
      <c r="B47" s="10" t="s">
        <v>132</v>
      </c>
      <c r="C47" s="10" t="s">
        <v>49</v>
      </c>
      <c r="D47" s="10"/>
      <c r="E47" s="55" t="str">
        <f>VLOOKUP(B47,IND!$B$3:$D$121,3,0)</f>
        <v>m</v>
      </c>
      <c r="F47" s="55" t="str">
        <f t="shared" si="6"/>
        <v>B</v>
      </c>
      <c r="G47" s="11">
        <v>8</v>
      </c>
      <c r="H47" s="12" t="s">
        <v>102</v>
      </c>
      <c r="I47" s="136" t="s">
        <v>76</v>
      </c>
      <c r="J47" s="136">
        <v>1</v>
      </c>
      <c r="K47" s="10">
        <f t="shared" si="7"/>
        <v>2.8299999999999999E-2</v>
      </c>
      <c r="L47" s="14">
        <v>80</v>
      </c>
      <c r="M47" s="10"/>
      <c r="N47" s="10"/>
      <c r="O47" s="10"/>
      <c r="P47" s="10"/>
      <c r="Q47" s="19">
        <f t="shared" si="8"/>
        <v>1</v>
      </c>
      <c r="R47" s="61">
        <f t="shared" si="9"/>
        <v>1</v>
      </c>
      <c r="S47" s="33"/>
      <c r="T47" s="33">
        <v>1</v>
      </c>
      <c r="U47" s="34"/>
      <c r="V47" s="34"/>
      <c r="W47" s="34"/>
      <c r="X47" s="34"/>
      <c r="Y47" s="32"/>
    </row>
    <row r="48" spans="1:25" x14ac:dyDescent="0.25">
      <c r="A48" s="62">
        <v>36</v>
      </c>
      <c r="B48" s="55" t="s">
        <v>580</v>
      </c>
      <c r="C48" s="55"/>
      <c r="D48" s="55"/>
      <c r="E48" s="55" t="str">
        <f>VLOOKUP(B48,IND!$B$3:$D$121,3,0)</f>
        <v>m</v>
      </c>
      <c r="F48" s="55" t="str">
        <f t="shared" si="6"/>
        <v>B</v>
      </c>
      <c r="G48" s="63">
        <v>8</v>
      </c>
      <c r="H48" s="69" t="s">
        <v>38</v>
      </c>
      <c r="I48" s="70" t="s">
        <v>76</v>
      </c>
      <c r="J48" s="70" t="s">
        <v>105</v>
      </c>
      <c r="K48" s="55">
        <f t="shared" si="7"/>
        <v>2.8299999999999999E-2</v>
      </c>
      <c r="L48" s="59">
        <v>15</v>
      </c>
      <c r="M48" s="55"/>
      <c r="N48" s="55"/>
      <c r="O48" s="55"/>
      <c r="P48" s="55"/>
      <c r="Q48" s="19">
        <f t="shared" si="8"/>
        <v>0</v>
      </c>
      <c r="R48" s="36">
        <f t="shared" si="9"/>
        <v>0</v>
      </c>
      <c r="S48" s="33"/>
      <c r="T48" s="33"/>
      <c r="U48" s="34"/>
      <c r="V48" s="34"/>
      <c r="W48" s="34"/>
      <c r="X48" s="34"/>
      <c r="Y48" s="32">
        <f t="shared" ref="Y48:Y53" si="10">SUM(T48:X48)</f>
        <v>0</v>
      </c>
    </row>
    <row r="49" spans="1:25" x14ac:dyDescent="0.25">
      <c r="A49" s="62">
        <v>39</v>
      </c>
      <c r="B49" s="16" t="s">
        <v>134</v>
      </c>
      <c r="C49" s="16" t="s">
        <v>127</v>
      </c>
      <c r="D49" s="16"/>
      <c r="E49" s="55" t="str">
        <f>VLOOKUP(B49,IND!$B$3:$D$121,3,0)</f>
        <v>m</v>
      </c>
      <c r="F49" s="55" t="str">
        <f t="shared" si="6"/>
        <v>B</v>
      </c>
      <c r="G49" s="17">
        <v>8</v>
      </c>
      <c r="H49" s="18" t="s">
        <v>65</v>
      </c>
      <c r="I49" s="22" t="s">
        <v>76</v>
      </c>
      <c r="J49" s="22" t="s">
        <v>105</v>
      </c>
      <c r="K49" s="10">
        <f t="shared" si="7"/>
        <v>2.8299999999999999E-2</v>
      </c>
      <c r="L49" s="14"/>
      <c r="M49" s="16"/>
      <c r="N49" s="16"/>
      <c r="O49" s="16"/>
      <c r="P49" s="16"/>
      <c r="Q49" s="19">
        <f t="shared" si="8"/>
        <v>1</v>
      </c>
      <c r="R49" s="36">
        <f t="shared" si="9"/>
        <v>1</v>
      </c>
      <c r="S49" s="33"/>
      <c r="T49" s="33"/>
      <c r="U49" s="34">
        <v>1</v>
      </c>
      <c r="V49" s="34"/>
      <c r="W49" s="34"/>
      <c r="X49" s="34"/>
      <c r="Y49" s="32">
        <f t="shared" si="10"/>
        <v>1</v>
      </c>
    </row>
    <row r="50" spans="1:25" x14ac:dyDescent="0.25">
      <c r="A50" s="62">
        <v>41</v>
      </c>
      <c r="B50" s="55" t="s">
        <v>668</v>
      </c>
      <c r="C50" s="55" t="s">
        <v>335</v>
      </c>
      <c r="D50" s="55"/>
      <c r="E50" s="55" t="str">
        <f>VLOOKUP(B50,IND!$B$3:$D$121,3,0)</f>
        <v>m</v>
      </c>
      <c r="F50" s="55" t="str">
        <f t="shared" si="6"/>
        <v>A</v>
      </c>
      <c r="G50" s="63">
        <v>9</v>
      </c>
      <c r="H50" s="69" t="s">
        <v>91</v>
      </c>
      <c r="I50" s="70" t="s">
        <v>551</v>
      </c>
      <c r="J50" s="70" t="s">
        <v>552</v>
      </c>
      <c r="K50" s="55">
        <f t="shared" si="7"/>
        <v>0.18395</v>
      </c>
      <c r="L50" s="59"/>
      <c r="M50" s="55"/>
      <c r="N50" s="55"/>
      <c r="O50" s="55"/>
      <c r="P50" s="55">
        <v>1</v>
      </c>
      <c r="Q50" s="19">
        <f t="shared" si="8"/>
        <v>4</v>
      </c>
      <c r="R50" s="36">
        <f t="shared" si="9"/>
        <v>5</v>
      </c>
      <c r="S50" s="33"/>
      <c r="T50" s="33">
        <v>1</v>
      </c>
      <c r="U50" s="34"/>
      <c r="V50" s="34"/>
      <c r="W50" s="34">
        <v>1</v>
      </c>
      <c r="X50" s="34">
        <v>2</v>
      </c>
      <c r="Y50" s="32">
        <f t="shared" si="10"/>
        <v>4</v>
      </c>
    </row>
    <row r="51" spans="1:25" x14ac:dyDescent="0.25">
      <c r="A51" s="62">
        <v>42</v>
      </c>
      <c r="B51" s="10" t="s">
        <v>526</v>
      </c>
      <c r="C51" s="10" t="s">
        <v>53</v>
      </c>
      <c r="D51" s="10"/>
      <c r="E51" s="55" t="str">
        <f>VLOOKUP(B51,IND!$B$3:$D$121,3,0)</f>
        <v>m</v>
      </c>
      <c r="F51" s="55" t="str">
        <f t="shared" si="6"/>
        <v>D</v>
      </c>
      <c r="G51" s="11">
        <v>9</v>
      </c>
      <c r="H51" s="12" t="s">
        <v>569</v>
      </c>
      <c r="I51" s="136" t="s">
        <v>332</v>
      </c>
      <c r="J51" s="136" t="s">
        <v>333</v>
      </c>
      <c r="K51" s="10">
        <f t="shared" si="7"/>
        <v>0.15564999999999998</v>
      </c>
      <c r="L51" s="14"/>
      <c r="M51" s="10"/>
      <c r="N51" s="10"/>
      <c r="O51" s="10"/>
      <c r="P51" s="10">
        <v>1</v>
      </c>
      <c r="Q51" s="19">
        <f t="shared" si="8"/>
        <v>3</v>
      </c>
      <c r="R51" s="36">
        <f t="shared" si="9"/>
        <v>4</v>
      </c>
      <c r="S51" s="33"/>
      <c r="T51" s="33">
        <v>2</v>
      </c>
      <c r="U51" s="34"/>
      <c r="V51" s="34"/>
      <c r="W51" s="34"/>
      <c r="X51" s="34">
        <v>1</v>
      </c>
      <c r="Y51" s="32">
        <f t="shared" si="10"/>
        <v>3</v>
      </c>
    </row>
    <row r="52" spans="1:25" x14ac:dyDescent="0.25">
      <c r="A52" s="62">
        <v>33</v>
      </c>
      <c r="B52" s="55" t="s">
        <v>540</v>
      </c>
      <c r="C52" s="55" t="s">
        <v>335</v>
      </c>
      <c r="D52" s="55"/>
      <c r="E52" s="55" t="str">
        <f>VLOOKUP(B52,IND!$B$3:$D$121,3,0)</f>
        <v>m</v>
      </c>
      <c r="F52" s="55" t="str">
        <f t="shared" si="6"/>
        <v>A</v>
      </c>
      <c r="G52" s="63">
        <v>10</v>
      </c>
      <c r="H52" s="69" t="s">
        <v>40</v>
      </c>
      <c r="I52" s="70" t="s">
        <v>291</v>
      </c>
      <c r="J52" s="70" t="s">
        <v>305</v>
      </c>
      <c r="K52" s="55">
        <f t="shared" si="7"/>
        <v>0.16980000000000001</v>
      </c>
      <c r="L52" s="59"/>
      <c r="M52" s="55"/>
      <c r="N52" s="55"/>
      <c r="O52" s="55"/>
      <c r="P52" s="55">
        <v>3</v>
      </c>
      <c r="Q52" s="19">
        <f t="shared" si="8"/>
        <v>3</v>
      </c>
      <c r="R52" s="36">
        <f t="shared" si="9"/>
        <v>6</v>
      </c>
      <c r="S52" s="33"/>
      <c r="T52" s="33"/>
      <c r="U52" s="34"/>
      <c r="V52" s="34"/>
      <c r="W52" s="34"/>
      <c r="X52" s="34">
        <v>3</v>
      </c>
      <c r="Y52" s="32">
        <f t="shared" si="10"/>
        <v>3</v>
      </c>
    </row>
    <row r="53" spans="1:25" x14ac:dyDescent="0.25">
      <c r="A53" s="62">
        <v>44</v>
      </c>
      <c r="B53" s="16" t="s">
        <v>480</v>
      </c>
      <c r="C53" s="16" t="s">
        <v>39</v>
      </c>
      <c r="D53" s="16"/>
      <c r="E53" s="55" t="str">
        <f>VLOOKUP(B53,IND!$B$3:$D$121,3,0)</f>
        <v>m</v>
      </c>
      <c r="F53" s="55" t="str">
        <f t="shared" si="6"/>
        <v>D</v>
      </c>
      <c r="G53" s="17">
        <v>10</v>
      </c>
      <c r="H53" s="18" t="s">
        <v>568</v>
      </c>
      <c r="I53" s="22" t="s">
        <v>298</v>
      </c>
      <c r="J53" s="22" t="s">
        <v>314</v>
      </c>
      <c r="K53" s="10">
        <f t="shared" si="7"/>
        <v>0.14149999999999999</v>
      </c>
      <c r="L53" s="14">
        <v>40</v>
      </c>
      <c r="M53" s="16"/>
      <c r="N53" s="16"/>
      <c r="O53" s="16"/>
      <c r="P53" s="16">
        <v>1</v>
      </c>
      <c r="Q53" s="19">
        <f t="shared" si="8"/>
        <v>2</v>
      </c>
      <c r="R53" s="36">
        <f t="shared" si="9"/>
        <v>3</v>
      </c>
      <c r="S53" s="33"/>
      <c r="T53" s="33">
        <v>2</v>
      </c>
      <c r="U53" s="34"/>
      <c r="V53" s="34"/>
      <c r="W53" s="34"/>
      <c r="X53" s="34"/>
      <c r="Y53" s="32">
        <f t="shared" si="10"/>
        <v>2</v>
      </c>
    </row>
    <row r="54" spans="1:25" x14ac:dyDescent="0.25">
      <c r="A54" s="62">
        <v>45</v>
      </c>
      <c r="B54" s="55" t="s">
        <v>512</v>
      </c>
      <c r="C54" s="55" t="s">
        <v>70</v>
      </c>
      <c r="D54" s="55"/>
      <c r="E54" s="55" t="str">
        <f>VLOOKUP(B54,IND!$B$3:$D$121,3,0)</f>
        <v>NM</v>
      </c>
      <c r="F54" s="55" t="str">
        <f t="shared" si="6"/>
        <v>A</v>
      </c>
      <c r="G54" s="63">
        <v>11</v>
      </c>
      <c r="H54" s="69" t="s">
        <v>63</v>
      </c>
      <c r="I54" s="70" t="s">
        <v>332</v>
      </c>
      <c r="J54" s="70" t="s">
        <v>333</v>
      </c>
      <c r="K54" s="55">
        <f t="shared" si="7"/>
        <v>0.15564999999999998</v>
      </c>
      <c r="L54" s="59"/>
      <c r="M54" s="55"/>
      <c r="N54" s="55"/>
      <c r="O54" s="55"/>
      <c r="P54" s="55">
        <v>1</v>
      </c>
      <c r="Q54" s="19">
        <f t="shared" si="8"/>
        <v>2</v>
      </c>
      <c r="R54" s="36">
        <f t="shared" si="9"/>
        <v>3</v>
      </c>
      <c r="S54" s="33"/>
      <c r="T54" s="33"/>
      <c r="U54" s="34"/>
      <c r="V54" s="34"/>
      <c r="W54" s="34"/>
      <c r="X54" s="34">
        <v>2</v>
      </c>
      <c r="Y54" s="32"/>
    </row>
    <row r="55" spans="1:25" x14ac:dyDescent="0.25">
      <c r="A55" s="62">
        <v>46</v>
      </c>
      <c r="B55" s="10" t="s">
        <v>141</v>
      </c>
      <c r="C55" s="10" t="s">
        <v>39</v>
      </c>
      <c r="D55" s="10"/>
      <c r="E55" s="55" t="str">
        <f>VLOOKUP(B55,IND!$B$3:$D$121,3,0)</f>
        <v>m</v>
      </c>
      <c r="F55" s="55" t="str">
        <f t="shared" si="6"/>
        <v>D</v>
      </c>
      <c r="G55" s="11">
        <v>11</v>
      </c>
      <c r="H55" s="12" t="s">
        <v>567</v>
      </c>
      <c r="I55" s="136" t="s">
        <v>279</v>
      </c>
      <c r="J55" s="136" t="s">
        <v>311</v>
      </c>
      <c r="K55" s="10">
        <f t="shared" si="7"/>
        <v>0.1132</v>
      </c>
      <c r="L55" s="14"/>
      <c r="M55" s="10"/>
      <c r="N55" s="10"/>
      <c r="O55" s="10"/>
      <c r="P55" s="10"/>
      <c r="Q55" s="19">
        <f t="shared" si="8"/>
        <v>4</v>
      </c>
      <c r="R55" s="36">
        <f t="shared" si="9"/>
        <v>4</v>
      </c>
      <c r="S55" s="33"/>
      <c r="T55" s="33">
        <v>2</v>
      </c>
      <c r="U55" s="34"/>
      <c r="V55" s="34"/>
      <c r="W55" s="34"/>
      <c r="X55" s="34">
        <v>2</v>
      </c>
      <c r="Y55" s="32">
        <f>SUM(T55:X55)</f>
        <v>4</v>
      </c>
    </row>
    <row r="56" spans="1:25" x14ac:dyDescent="0.25">
      <c r="A56" s="62">
        <v>47</v>
      </c>
      <c r="B56" s="55" t="s">
        <v>541</v>
      </c>
      <c r="C56" s="55" t="s">
        <v>49</v>
      </c>
      <c r="D56" s="55"/>
      <c r="E56" s="55" t="str">
        <f>VLOOKUP(B56,IND!$B$3:$D$121,3,0)</f>
        <v>m</v>
      </c>
      <c r="F56" s="55" t="str">
        <f t="shared" si="6"/>
        <v>A</v>
      </c>
      <c r="G56" s="63">
        <v>12</v>
      </c>
      <c r="H56" s="69" t="s">
        <v>56</v>
      </c>
      <c r="I56" s="70" t="s">
        <v>298</v>
      </c>
      <c r="J56" s="70" t="s">
        <v>314</v>
      </c>
      <c r="K56" s="55">
        <f t="shared" si="7"/>
        <v>0.14149999999999999</v>
      </c>
      <c r="L56" s="59"/>
      <c r="M56" s="55"/>
      <c r="N56" s="55"/>
      <c r="O56" s="55">
        <v>1</v>
      </c>
      <c r="P56" s="55"/>
      <c r="Q56" s="19">
        <f t="shared" si="8"/>
        <v>2</v>
      </c>
      <c r="R56" s="36">
        <f t="shared" si="9"/>
        <v>3</v>
      </c>
      <c r="S56" s="33"/>
      <c r="T56" s="33"/>
      <c r="U56" s="34"/>
      <c r="V56" s="34"/>
      <c r="W56" s="34"/>
      <c r="X56" s="34">
        <v>2</v>
      </c>
      <c r="Y56" s="32"/>
    </row>
    <row r="57" spans="1:25" x14ac:dyDescent="0.25">
      <c r="A57" s="62">
        <v>48</v>
      </c>
      <c r="B57" s="16" t="s">
        <v>563</v>
      </c>
      <c r="C57" s="16" t="s">
        <v>49</v>
      </c>
      <c r="D57" s="16"/>
      <c r="E57" s="55" t="str">
        <f>VLOOKUP(B57,IND!$B$3:$D$121,3,0)</f>
        <v>m</v>
      </c>
      <c r="F57" s="55" t="str">
        <f t="shared" si="6"/>
        <v>D</v>
      </c>
      <c r="G57" s="17">
        <v>12</v>
      </c>
      <c r="H57" s="18" t="s">
        <v>564</v>
      </c>
      <c r="I57" s="22" t="s">
        <v>75</v>
      </c>
      <c r="J57" s="22" t="s">
        <v>106</v>
      </c>
      <c r="K57" s="10">
        <f t="shared" si="7"/>
        <v>5.6599999999999998E-2</v>
      </c>
      <c r="L57" s="14"/>
      <c r="M57" s="16"/>
      <c r="N57" s="16"/>
      <c r="O57" s="16"/>
      <c r="P57" s="16"/>
      <c r="Q57" s="19">
        <f t="shared" si="8"/>
        <v>2</v>
      </c>
      <c r="R57" s="36">
        <f t="shared" si="9"/>
        <v>2</v>
      </c>
      <c r="S57" s="33"/>
      <c r="T57" s="33">
        <v>2</v>
      </c>
      <c r="U57" s="34"/>
      <c r="V57" s="34"/>
      <c r="W57" s="34"/>
      <c r="X57" s="34"/>
      <c r="Y57" s="32"/>
    </row>
    <row r="58" spans="1:25" x14ac:dyDescent="0.25">
      <c r="A58" s="62">
        <v>49</v>
      </c>
      <c r="B58" s="55" t="s">
        <v>205</v>
      </c>
      <c r="C58" s="55" t="s">
        <v>542</v>
      </c>
      <c r="D58" s="55"/>
      <c r="E58" s="55" t="str">
        <f>VLOOKUP(B58,IND!$B$3:$D$121,3,0)</f>
        <v>m</v>
      </c>
      <c r="F58" s="55" t="str">
        <f t="shared" si="6"/>
        <v>D</v>
      </c>
      <c r="G58" s="63">
        <v>12</v>
      </c>
      <c r="H58" s="69" t="s">
        <v>566</v>
      </c>
      <c r="I58" s="70" t="s">
        <v>75</v>
      </c>
      <c r="J58" s="70" t="s">
        <v>106</v>
      </c>
      <c r="K58" s="55">
        <f t="shared" si="7"/>
        <v>5.6599999999999998E-2</v>
      </c>
      <c r="L58" s="59"/>
      <c r="M58" s="55"/>
      <c r="N58" s="55"/>
      <c r="O58" s="55"/>
      <c r="P58" s="55"/>
      <c r="Q58" s="19">
        <f t="shared" si="8"/>
        <v>2</v>
      </c>
      <c r="R58" s="36">
        <f t="shared" si="9"/>
        <v>2</v>
      </c>
      <c r="S58" s="33"/>
      <c r="T58" s="33">
        <v>1</v>
      </c>
      <c r="U58" s="34">
        <v>1</v>
      </c>
      <c r="V58" s="34"/>
      <c r="W58" s="34"/>
      <c r="X58" s="34"/>
      <c r="Y58" s="32">
        <f>SUM(T58:X58)</f>
        <v>2</v>
      </c>
    </row>
    <row r="59" spans="1:25" x14ac:dyDescent="0.25">
      <c r="A59" s="62">
        <v>50</v>
      </c>
      <c r="B59" s="10" t="s">
        <v>194</v>
      </c>
      <c r="C59" s="10" t="s">
        <v>31</v>
      </c>
      <c r="D59" s="10"/>
      <c r="E59" s="55" t="str">
        <f>VLOOKUP(B59,IND!$B$3:$D$121,3,0)</f>
        <v>m</v>
      </c>
      <c r="F59" s="55" t="str">
        <f t="shared" si="6"/>
        <v>D</v>
      </c>
      <c r="G59" s="11">
        <v>12</v>
      </c>
      <c r="H59" s="12" t="s">
        <v>561</v>
      </c>
      <c r="I59" s="136" t="s">
        <v>75</v>
      </c>
      <c r="J59" s="136" t="s">
        <v>106</v>
      </c>
      <c r="K59" s="10">
        <f t="shared" si="7"/>
        <v>5.6599999999999998E-2</v>
      </c>
      <c r="L59" s="14"/>
      <c r="M59" s="10"/>
      <c r="N59" s="10"/>
      <c r="O59" s="10"/>
      <c r="P59" s="10"/>
      <c r="Q59" s="19">
        <f t="shared" si="8"/>
        <v>2</v>
      </c>
      <c r="R59" s="36">
        <f t="shared" si="9"/>
        <v>2</v>
      </c>
      <c r="S59" s="33"/>
      <c r="T59" s="33"/>
      <c r="U59" s="34"/>
      <c r="V59" s="34"/>
      <c r="W59" s="34"/>
      <c r="X59" s="34">
        <v>2</v>
      </c>
      <c r="Y59" s="32"/>
    </row>
    <row r="60" spans="1:25" x14ac:dyDescent="0.25">
      <c r="A60" s="62">
        <v>51</v>
      </c>
      <c r="B60" s="55" t="s">
        <v>402</v>
      </c>
      <c r="C60" s="55" t="s">
        <v>49</v>
      </c>
      <c r="D60" s="55"/>
      <c r="E60" s="55" t="str">
        <f>VLOOKUP(B60,IND!$B$3:$D$121,3,0)</f>
        <v>m</v>
      </c>
      <c r="F60" s="55" t="str">
        <f t="shared" si="6"/>
        <v>D</v>
      </c>
      <c r="G60" s="63">
        <v>12</v>
      </c>
      <c r="H60" s="69" t="s">
        <v>565</v>
      </c>
      <c r="I60" s="70" t="s">
        <v>75</v>
      </c>
      <c r="J60" s="70" t="s">
        <v>106</v>
      </c>
      <c r="K60" s="55">
        <f t="shared" si="7"/>
        <v>5.6599999999999998E-2</v>
      </c>
      <c r="L60" s="59"/>
      <c r="M60" s="55"/>
      <c r="N60" s="55"/>
      <c r="O60" s="55">
        <v>1</v>
      </c>
      <c r="P60" s="55"/>
      <c r="Q60" s="19">
        <f t="shared" si="8"/>
        <v>0</v>
      </c>
      <c r="R60" s="36">
        <f t="shared" si="9"/>
        <v>1</v>
      </c>
      <c r="S60" s="33"/>
      <c r="T60" s="33"/>
      <c r="U60" s="34"/>
      <c r="V60" s="34"/>
      <c r="W60" s="34"/>
      <c r="X60" s="34"/>
      <c r="Y60" s="32">
        <f>SUM(T60:X60)</f>
        <v>0</v>
      </c>
    </row>
    <row r="61" spans="1:25" x14ac:dyDescent="0.25">
      <c r="A61" s="62">
        <v>52</v>
      </c>
      <c r="B61" s="16" t="s">
        <v>415</v>
      </c>
      <c r="C61" s="16"/>
      <c r="D61" s="16"/>
      <c r="E61" s="55" t="str">
        <f>VLOOKUP(B61,IND!$B$3:$D$121,3,0)</f>
        <v>m</v>
      </c>
      <c r="F61" s="55" t="str">
        <f t="shared" si="6"/>
        <v>D</v>
      </c>
      <c r="G61" s="17">
        <v>12</v>
      </c>
      <c r="H61" s="18" t="s">
        <v>562</v>
      </c>
      <c r="I61" s="22" t="s">
        <v>75</v>
      </c>
      <c r="J61" s="22" t="s">
        <v>106</v>
      </c>
      <c r="K61" s="10">
        <f t="shared" si="7"/>
        <v>5.6599999999999998E-2</v>
      </c>
      <c r="L61" s="14"/>
      <c r="M61" s="16"/>
      <c r="N61" s="16"/>
      <c r="O61" s="16"/>
      <c r="P61" s="16"/>
      <c r="Q61" s="19">
        <f t="shared" si="8"/>
        <v>2</v>
      </c>
      <c r="R61" s="36">
        <f t="shared" si="9"/>
        <v>2</v>
      </c>
      <c r="S61" s="33"/>
      <c r="T61" s="33">
        <v>1</v>
      </c>
      <c r="U61" s="34"/>
      <c r="V61" s="34"/>
      <c r="W61" s="34">
        <v>1</v>
      </c>
      <c r="X61" s="34"/>
      <c r="Y61" s="32"/>
    </row>
    <row r="62" spans="1:25" x14ac:dyDescent="0.25">
      <c r="A62" s="62">
        <v>53</v>
      </c>
      <c r="B62" s="55" t="s">
        <v>191</v>
      </c>
      <c r="C62" s="55" t="s">
        <v>49</v>
      </c>
      <c r="D62" s="55"/>
      <c r="E62" s="55" t="str">
        <f>VLOOKUP(B62,IND!$B$3:$D$121,3,0)</f>
        <v>m</v>
      </c>
      <c r="F62" s="55" t="str">
        <f t="shared" si="6"/>
        <v>D</v>
      </c>
      <c r="G62" s="63">
        <v>12</v>
      </c>
      <c r="H62" s="69" t="s">
        <v>583</v>
      </c>
      <c r="I62" s="70" t="s">
        <v>75</v>
      </c>
      <c r="J62" s="70" t="s">
        <v>106</v>
      </c>
      <c r="K62" s="55">
        <f t="shared" si="7"/>
        <v>5.6599999999999998E-2</v>
      </c>
      <c r="L62" s="59"/>
      <c r="M62" s="55"/>
      <c r="N62" s="55"/>
      <c r="O62" s="55"/>
      <c r="P62" s="55"/>
      <c r="Q62" s="19">
        <f t="shared" si="8"/>
        <v>2</v>
      </c>
      <c r="R62" s="36">
        <f t="shared" si="9"/>
        <v>2</v>
      </c>
      <c r="S62" s="33"/>
      <c r="T62" s="33">
        <v>1</v>
      </c>
      <c r="U62" s="34">
        <v>1</v>
      </c>
      <c r="V62" s="34"/>
      <c r="W62" s="34"/>
      <c r="X62" s="34"/>
      <c r="Y62" s="32">
        <f>SUM(T62:X62)</f>
        <v>2</v>
      </c>
    </row>
    <row r="63" spans="1:25" x14ac:dyDescent="0.25">
      <c r="A63" s="62">
        <v>54</v>
      </c>
      <c r="B63" s="10" t="s">
        <v>554</v>
      </c>
      <c r="C63" s="10" t="s">
        <v>49</v>
      </c>
      <c r="D63" s="10"/>
      <c r="E63" s="55" t="str">
        <f>VLOOKUP(B63,IND!$B$3:$D$121,3,0)</f>
        <v>m</v>
      </c>
      <c r="F63" s="55" t="str">
        <f t="shared" si="6"/>
        <v>C</v>
      </c>
      <c r="G63" s="11">
        <v>12</v>
      </c>
      <c r="H63" s="12" t="s">
        <v>430</v>
      </c>
      <c r="I63" s="136" t="s">
        <v>76</v>
      </c>
      <c r="J63" s="136" t="s">
        <v>105</v>
      </c>
      <c r="K63" s="10">
        <f t="shared" si="7"/>
        <v>2.8299999999999999E-2</v>
      </c>
      <c r="L63" s="14"/>
      <c r="M63" s="10"/>
      <c r="N63" s="10"/>
      <c r="O63" s="10"/>
      <c r="P63" s="10"/>
      <c r="Q63" s="19">
        <f t="shared" si="8"/>
        <v>1</v>
      </c>
      <c r="R63" s="36">
        <f t="shared" si="9"/>
        <v>1</v>
      </c>
      <c r="S63" s="33"/>
      <c r="T63" s="33">
        <v>1</v>
      </c>
      <c r="U63" s="34"/>
      <c r="V63" s="34"/>
      <c r="W63" s="34"/>
      <c r="X63" s="34"/>
      <c r="Y63" s="32"/>
    </row>
    <row r="64" spans="1:25" x14ac:dyDescent="0.25">
      <c r="A64" s="62">
        <v>55</v>
      </c>
      <c r="B64" s="55" t="s">
        <v>421</v>
      </c>
      <c r="C64" s="55" t="s">
        <v>39</v>
      </c>
      <c r="D64" s="55"/>
      <c r="E64" s="55" t="str">
        <f>VLOOKUP(B64,IND!$B$3:$D$121,3,0)</f>
        <v>m</v>
      </c>
      <c r="F64" s="55" t="str">
        <f t="shared" si="6"/>
        <v>C</v>
      </c>
      <c r="G64" s="63">
        <v>12</v>
      </c>
      <c r="H64" s="69" t="s">
        <v>103</v>
      </c>
      <c r="I64" s="70" t="s">
        <v>76</v>
      </c>
      <c r="J64" s="70" t="s">
        <v>105</v>
      </c>
      <c r="K64" s="55">
        <f t="shared" si="7"/>
        <v>2.8299999999999999E-2</v>
      </c>
      <c r="L64" s="59"/>
      <c r="M64" s="55"/>
      <c r="N64" s="55"/>
      <c r="O64" s="55"/>
      <c r="P64" s="55"/>
      <c r="Q64" s="19">
        <f t="shared" si="8"/>
        <v>1</v>
      </c>
      <c r="R64" s="36">
        <f t="shared" si="9"/>
        <v>1</v>
      </c>
      <c r="S64" s="33"/>
      <c r="T64" s="33"/>
      <c r="U64" s="34"/>
      <c r="V64" s="34"/>
      <c r="W64" s="34"/>
      <c r="X64" s="34">
        <v>1</v>
      </c>
      <c r="Y64" s="32">
        <f t="shared" ref="Y64:Y70" si="11">SUM(T64:X64)</f>
        <v>1</v>
      </c>
    </row>
    <row r="65" spans="1:25" x14ac:dyDescent="0.25">
      <c r="A65" s="62">
        <v>56</v>
      </c>
      <c r="B65" s="16" t="s">
        <v>138</v>
      </c>
      <c r="C65" s="16" t="s">
        <v>529</v>
      </c>
      <c r="D65" s="16"/>
      <c r="E65" s="55" t="str">
        <f>VLOOKUP(B65,IND!$B$3:$D$121,3,0)</f>
        <v>m</v>
      </c>
      <c r="F65" s="55" t="str">
        <f t="shared" si="6"/>
        <v>C</v>
      </c>
      <c r="G65" s="17">
        <v>12</v>
      </c>
      <c r="H65" s="18" t="s">
        <v>93</v>
      </c>
      <c r="I65" s="22" t="s">
        <v>76</v>
      </c>
      <c r="J65" s="22" t="s">
        <v>105</v>
      </c>
      <c r="K65" s="10">
        <f t="shared" si="7"/>
        <v>2.8299999999999999E-2</v>
      </c>
      <c r="L65" s="14"/>
      <c r="M65" s="16"/>
      <c r="N65" s="16"/>
      <c r="O65" s="16"/>
      <c r="P65" s="16"/>
      <c r="Q65" s="19">
        <f t="shared" si="8"/>
        <v>1</v>
      </c>
      <c r="R65" s="36">
        <f t="shared" si="9"/>
        <v>1</v>
      </c>
      <c r="S65" s="33"/>
      <c r="T65" s="33"/>
      <c r="U65" s="34">
        <v>1</v>
      </c>
      <c r="V65" s="34"/>
      <c r="W65" s="34"/>
      <c r="X65" s="34"/>
      <c r="Y65" s="32">
        <f t="shared" si="11"/>
        <v>1</v>
      </c>
    </row>
    <row r="66" spans="1:25" x14ac:dyDescent="0.25">
      <c r="A66" s="62">
        <v>57</v>
      </c>
      <c r="B66" s="55" t="s">
        <v>410</v>
      </c>
      <c r="C66" s="55" t="s">
        <v>258</v>
      </c>
      <c r="D66" s="55"/>
      <c r="E66" s="55" t="str">
        <f>VLOOKUP(B66,IND!$B$3:$D$121,3,0)</f>
        <v>m</v>
      </c>
      <c r="F66" s="55" t="str">
        <f t="shared" si="6"/>
        <v>C</v>
      </c>
      <c r="G66" s="63">
        <v>12</v>
      </c>
      <c r="H66" s="69" t="s">
        <v>99</v>
      </c>
      <c r="I66" s="70" t="s">
        <v>76</v>
      </c>
      <c r="J66" s="70" t="s">
        <v>105</v>
      </c>
      <c r="K66" s="55">
        <f t="shared" si="7"/>
        <v>2.8299999999999999E-2</v>
      </c>
      <c r="L66" s="59"/>
      <c r="M66" s="55"/>
      <c r="N66" s="55"/>
      <c r="O66" s="55"/>
      <c r="P66" s="55"/>
      <c r="Q66" s="19">
        <f t="shared" si="8"/>
        <v>1</v>
      </c>
      <c r="R66" s="36">
        <f t="shared" si="9"/>
        <v>1</v>
      </c>
      <c r="S66" s="33"/>
      <c r="T66" s="33"/>
      <c r="U66" s="34"/>
      <c r="V66" s="34"/>
      <c r="W66" s="34"/>
      <c r="X66" s="34">
        <v>1</v>
      </c>
      <c r="Y66" s="32">
        <f t="shared" si="11"/>
        <v>1</v>
      </c>
    </row>
    <row r="67" spans="1:25" ht="15.75" customHeight="1" x14ac:dyDescent="0.25">
      <c r="A67" s="62">
        <v>58</v>
      </c>
      <c r="B67" s="10" t="s">
        <v>403</v>
      </c>
      <c r="C67" s="10" t="s">
        <v>48</v>
      </c>
      <c r="D67" s="10"/>
      <c r="E67" s="55" t="str">
        <f>VLOOKUP(B67,IND!$B$3:$D$121,3,0)</f>
        <v>m</v>
      </c>
      <c r="F67" s="55" t="str">
        <f t="shared" si="6"/>
        <v>A</v>
      </c>
      <c r="G67" s="11">
        <v>13</v>
      </c>
      <c r="H67" s="12" t="s">
        <v>216</v>
      </c>
      <c r="I67" s="136" t="s">
        <v>301</v>
      </c>
      <c r="J67" s="136" t="s">
        <v>315</v>
      </c>
      <c r="K67" s="10">
        <f t="shared" si="7"/>
        <v>8.4900000000000003E-2</v>
      </c>
      <c r="L67" s="14"/>
      <c r="M67" s="10"/>
      <c r="N67" s="10"/>
      <c r="O67" s="10"/>
      <c r="P67" s="10"/>
      <c r="Q67" s="19">
        <f t="shared" si="8"/>
        <v>3</v>
      </c>
      <c r="R67" s="36">
        <f t="shared" si="9"/>
        <v>3</v>
      </c>
      <c r="S67" s="33"/>
      <c r="T67" s="33">
        <v>1</v>
      </c>
      <c r="U67" s="34"/>
      <c r="V67" s="34"/>
      <c r="W67" s="34">
        <v>1</v>
      </c>
      <c r="X67" s="34">
        <v>1</v>
      </c>
      <c r="Y67" s="32">
        <f t="shared" si="11"/>
        <v>3</v>
      </c>
    </row>
    <row r="68" spans="1:25" ht="15.75" customHeight="1" x14ac:dyDescent="0.25">
      <c r="A68" s="62">
        <v>59</v>
      </c>
      <c r="B68" s="55" t="s">
        <v>537</v>
      </c>
      <c r="C68" s="55" t="s">
        <v>49</v>
      </c>
      <c r="D68" s="55"/>
      <c r="E68" s="55" t="str">
        <f>VLOOKUP(B68,IND!$B$3:$D$121,3,0)</f>
        <v>m</v>
      </c>
      <c r="F68" s="55" t="str">
        <f t="shared" si="6"/>
        <v>A</v>
      </c>
      <c r="G68" s="63">
        <v>14</v>
      </c>
      <c r="H68" s="69" t="s">
        <v>222</v>
      </c>
      <c r="I68" s="70" t="s">
        <v>75</v>
      </c>
      <c r="J68" s="70" t="s">
        <v>106</v>
      </c>
      <c r="K68" s="55">
        <f t="shared" si="7"/>
        <v>5.6599999999999998E-2</v>
      </c>
      <c r="L68" s="59">
        <v>15</v>
      </c>
      <c r="M68" s="55"/>
      <c r="N68" s="55"/>
      <c r="O68" s="55">
        <v>1</v>
      </c>
      <c r="P68" s="55"/>
      <c r="Q68" s="19">
        <f t="shared" si="8"/>
        <v>0</v>
      </c>
      <c r="R68" s="36">
        <f t="shared" si="9"/>
        <v>1</v>
      </c>
      <c r="S68" s="33"/>
      <c r="T68" s="33"/>
      <c r="U68" s="34"/>
      <c r="V68" s="34"/>
      <c r="W68" s="34"/>
      <c r="X68" s="34"/>
      <c r="Y68" s="32">
        <f t="shared" si="11"/>
        <v>0</v>
      </c>
    </row>
    <row r="69" spans="1:25" ht="15.75" customHeight="1" x14ac:dyDescent="0.25">
      <c r="A69" s="62">
        <v>60</v>
      </c>
      <c r="B69" s="16" t="s">
        <v>544</v>
      </c>
      <c r="C69" s="16" t="s">
        <v>39</v>
      </c>
      <c r="D69" s="16"/>
      <c r="E69" s="55" t="str">
        <f>VLOOKUP(B69,IND!$B$3:$D$121,3,0)</f>
        <v>NM</v>
      </c>
      <c r="F69" s="55" t="str">
        <f t="shared" si="6"/>
        <v>A</v>
      </c>
      <c r="G69" s="17">
        <v>14</v>
      </c>
      <c r="H69" s="18" t="s">
        <v>101</v>
      </c>
      <c r="I69" s="22" t="s">
        <v>75</v>
      </c>
      <c r="J69" s="22" t="s">
        <v>106</v>
      </c>
      <c r="K69" s="10">
        <f t="shared" si="7"/>
        <v>5.6599999999999998E-2</v>
      </c>
      <c r="L69" s="14"/>
      <c r="M69" s="16"/>
      <c r="N69" s="16"/>
      <c r="O69" s="16"/>
      <c r="P69" s="16"/>
      <c r="Q69" s="19">
        <f t="shared" si="8"/>
        <v>2</v>
      </c>
      <c r="R69" s="36">
        <f t="shared" si="9"/>
        <v>2</v>
      </c>
      <c r="S69" s="33"/>
      <c r="T69" s="33"/>
      <c r="U69" s="34"/>
      <c r="V69" s="34">
        <v>2</v>
      </c>
      <c r="W69" s="34"/>
      <c r="X69" s="34"/>
      <c r="Y69" s="32">
        <f t="shared" si="11"/>
        <v>2</v>
      </c>
    </row>
    <row r="70" spans="1:25" x14ac:dyDescent="0.25">
      <c r="A70" s="62">
        <v>61</v>
      </c>
      <c r="B70" s="55" t="s">
        <v>136</v>
      </c>
      <c r="C70" s="55" t="s">
        <v>39</v>
      </c>
      <c r="D70" s="55"/>
      <c r="E70" s="55" t="str">
        <f>VLOOKUP(B70,IND!$B$3:$D$121,3,0)</f>
        <v>m</v>
      </c>
      <c r="F70" s="55" t="str">
        <f t="shared" si="6"/>
        <v>A</v>
      </c>
      <c r="G70" s="63">
        <v>14</v>
      </c>
      <c r="H70" s="69" t="s">
        <v>280</v>
      </c>
      <c r="I70" s="70" t="s">
        <v>75</v>
      </c>
      <c r="J70" s="70" t="s">
        <v>106</v>
      </c>
      <c r="K70" s="55">
        <f t="shared" si="7"/>
        <v>5.6599999999999998E-2</v>
      </c>
      <c r="L70" s="59"/>
      <c r="M70" s="55"/>
      <c r="N70" s="55"/>
      <c r="O70" s="55"/>
      <c r="P70" s="55"/>
      <c r="Q70" s="19">
        <f t="shared" si="8"/>
        <v>2</v>
      </c>
      <c r="R70" s="36">
        <f t="shared" si="9"/>
        <v>2</v>
      </c>
      <c r="S70" s="33"/>
      <c r="T70" s="33"/>
      <c r="U70" s="34"/>
      <c r="V70" s="34"/>
      <c r="W70" s="34">
        <v>1</v>
      </c>
      <c r="X70" s="34">
        <v>1</v>
      </c>
      <c r="Y70" s="32">
        <f t="shared" si="11"/>
        <v>2</v>
      </c>
    </row>
    <row r="71" spans="1:25" s="125" customFormat="1" x14ac:dyDescent="0.25">
      <c r="A71" s="62">
        <v>62</v>
      </c>
      <c r="B71" s="10" t="s">
        <v>549</v>
      </c>
      <c r="C71" s="10" t="s">
        <v>49</v>
      </c>
      <c r="D71" s="10"/>
      <c r="E71" s="55" t="str">
        <f>VLOOKUP(B71,IND!$B$3:$D$121,3,0)</f>
        <v>m</v>
      </c>
      <c r="F71" s="55" t="str">
        <f t="shared" si="6"/>
        <v>A</v>
      </c>
      <c r="G71" s="11">
        <v>14</v>
      </c>
      <c r="H71" s="12" t="s">
        <v>521</v>
      </c>
      <c r="I71" s="136" t="s">
        <v>75</v>
      </c>
      <c r="J71" s="136" t="s">
        <v>106</v>
      </c>
      <c r="K71" s="10">
        <f t="shared" si="7"/>
        <v>5.6599999999999998E-2</v>
      </c>
      <c r="L71" s="14"/>
      <c r="M71" s="10"/>
      <c r="N71" s="10"/>
      <c r="O71" s="10"/>
      <c r="P71" s="10"/>
      <c r="Q71" s="19">
        <f t="shared" si="8"/>
        <v>2</v>
      </c>
      <c r="R71" s="36">
        <f t="shared" si="9"/>
        <v>2</v>
      </c>
      <c r="S71" s="33"/>
      <c r="T71" s="33"/>
      <c r="U71" s="34"/>
      <c r="V71" s="34"/>
      <c r="W71" s="34">
        <v>2</v>
      </c>
      <c r="X71" s="34"/>
      <c r="Y71" s="32">
        <f t="shared" ref="Y71:Y77" si="12">SUM(T71:X71)</f>
        <v>2</v>
      </c>
    </row>
    <row r="72" spans="1:25" s="125" customFormat="1" x14ac:dyDescent="0.25">
      <c r="A72" s="62">
        <v>63</v>
      </c>
      <c r="B72" s="55" t="s">
        <v>204</v>
      </c>
      <c r="C72" s="55" t="s">
        <v>542</v>
      </c>
      <c r="D72" s="55"/>
      <c r="E72" s="55" t="str">
        <f>VLOOKUP(B72,IND!$B$3:$D$121,3,0)</f>
        <v>m</v>
      </c>
      <c r="F72" s="55" t="str">
        <f t="shared" si="6"/>
        <v>A</v>
      </c>
      <c r="G72" s="63">
        <v>18</v>
      </c>
      <c r="H72" s="69" t="s">
        <v>57</v>
      </c>
      <c r="I72" s="70" t="s">
        <v>76</v>
      </c>
      <c r="J72" s="70" t="s">
        <v>105</v>
      </c>
      <c r="K72" s="55">
        <f t="shared" si="7"/>
        <v>2.8299999999999999E-2</v>
      </c>
      <c r="L72" s="59"/>
      <c r="M72" s="55"/>
      <c r="N72" s="55"/>
      <c r="O72" s="55"/>
      <c r="P72" s="55"/>
      <c r="Q72" s="19">
        <f t="shared" si="8"/>
        <v>1</v>
      </c>
      <c r="R72" s="36">
        <f t="shared" si="9"/>
        <v>1</v>
      </c>
      <c r="S72" s="33"/>
      <c r="T72" s="33"/>
      <c r="U72" s="34"/>
      <c r="V72" s="34"/>
      <c r="W72" s="34"/>
      <c r="X72" s="34">
        <v>1</v>
      </c>
      <c r="Y72" s="32">
        <f t="shared" si="12"/>
        <v>1</v>
      </c>
    </row>
    <row r="73" spans="1:25" s="125" customFormat="1" x14ac:dyDescent="0.25">
      <c r="A73" s="62">
        <v>64</v>
      </c>
      <c r="B73" s="16" t="s">
        <v>442</v>
      </c>
      <c r="C73" s="16" t="s">
        <v>49</v>
      </c>
      <c r="D73" s="16"/>
      <c r="E73" s="55" t="str">
        <f>VLOOKUP(B73,IND!$B$3:$D$121,3,0)</f>
        <v>m</v>
      </c>
      <c r="F73" s="55" t="str">
        <f t="shared" si="6"/>
        <v>A</v>
      </c>
      <c r="G73" s="17">
        <v>18</v>
      </c>
      <c r="H73" s="18" t="s">
        <v>50</v>
      </c>
      <c r="I73" s="22" t="s">
        <v>76</v>
      </c>
      <c r="J73" s="22" t="s">
        <v>105</v>
      </c>
      <c r="K73" s="10">
        <f t="shared" si="7"/>
        <v>2.8299999999999999E-2</v>
      </c>
      <c r="L73" s="14"/>
      <c r="M73" s="16"/>
      <c r="N73" s="16"/>
      <c r="O73" s="16"/>
      <c r="P73" s="16"/>
      <c r="Q73" s="19">
        <f t="shared" si="8"/>
        <v>1</v>
      </c>
      <c r="R73" s="36">
        <f t="shared" si="9"/>
        <v>1</v>
      </c>
      <c r="S73" s="33"/>
      <c r="T73" s="33"/>
      <c r="U73" s="34"/>
      <c r="V73" s="34"/>
      <c r="W73" s="34"/>
      <c r="X73" s="34">
        <v>1</v>
      </c>
      <c r="Y73" s="32">
        <f t="shared" si="12"/>
        <v>1</v>
      </c>
    </row>
    <row r="74" spans="1:25" s="125" customFormat="1" x14ac:dyDescent="0.25">
      <c r="A74" s="62">
        <v>65</v>
      </c>
      <c r="B74" s="55" t="s">
        <v>665</v>
      </c>
      <c r="C74" s="55"/>
      <c r="D74" s="55"/>
      <c r="E74" s="55" t="str">
        <f>VLOOKUP(B74,IND!$B$3:$D$121,3,0)</f>
        <v>m</v>
      </c>
      <c r="F74" s="55" t="str">
        <f t="shared" ref="F74:F101" si="13">LEFT(H74,1)</f>
        <v>A</v>
      </c>
      <c r="G74" s="63">
        <v>24</v>
      </c>
      <c r="H74" s="69" t="s">
        <v>33</v>
      </c>
      <c r="I74" s="70" t="s">
        <v>78</v>
      </c>
      <c r="J74" s="70" t="s">
        <v>78</v>
      </c>
      <c r="K74" s="55">
        <f t="shared" ref="K74:K101" si="14">J74*0.0283</f>
        <v>0</v>
      </c>
      <c r="L74" s="59"/>
      <c r="M74" s="55"/>
      <c r="N74" s="55"/>
      <c r="O74" s="55"/>
      <c r="P74" s="55"/>
      <c r="Q74" s="19">
        <f t="shared" ref="Q74:Q101" si="15">SUM(T74:X74)</f>
        <v>0</v>
      </c>
      <c r="R74" s="36">
        <f t="shared" ref="R74:R101" si="16">SUM(M74:Q74)</f>
        <v>0</v>
      </c>
      <c r="S74" s="33"/>
      <c r="T74" s="33"/>
      <c r="U74" s="34"/>
      <c r="V74" s="34"/>
      <c r="W74" s="34"/>
      <c r="X74" s="34"/>
      <c r="Y74" s="32">
        <f t="shared" si="12"/>
        <v>0</v>
      </c>
    </row>
    <row r="75" spans="1:25" s="125" customFormat="1" x14ac:dyDescent="0.25">
      <c r="A75" s="62">
        <v>66</v>
      </c>
      <c r="B75" s="10" t="s">
        <v>491</v>
      </c>
      <c r="C75" s="10"/>
      <c r="D75" s="10"/>
      <c r="E75" s="55" t="str">
        <f>VLOOKUP(B75,IND!$B$3:$D$121,3,0)</f>
        <v>NM</v>
      </c>
      <c r="F75" s="55" t="str">
        <f t="shared" si="13"/>
        <v>B</v>
      </c>
      <c r="G75" s="11">
        <v>24</v>
      </c>
      <c r="H75" s="12" t="s">
        <v>248</v>
      </c>
      <c r="I75" s="136" t="s">
        <v>78</v>
      </c>
      <c r="J75" s="136" t="s">
        <v>78</v>
      </c>
      <c r="K75" s="10">
        <f t="shared" si="14"/>
        <v>0</v>
      </c>
      <c r="L75" s="14"/>
      <c r="M75" s="10"/>
      <c r="N75" s="10"/>
      <c r="O75" s="10"/>
      <c r="P75" s="10"/>
      <c r="Q75" s="19">
        <f t="shared" si="15"/>
        <v>0</v>
      </c>
      <c r="R75" s="36">
        <f t="shared" si="16"/>
        <v>0</v>
      </c>
      <c r="S75" s="33"/>
      <c r="T75" s="33"/>
      <c r="U75" s="34"/>
      <c r="V75" s="34"/>
      <c r="W75" s="34"/>
      <c r="X75" s="34"/>
      <c r="Y75" s="32">
        <f t="shared" si="12"/>
        <v>0</v>
      </c>
    </row>
    <row r="76" spans="1:25" s="125" customFormat="1" x14ac:dyDescent="0.25">
      <c r="A76" s="62">
        <v>67</v>
      </c>
      <c r="B76" s="55" t="s">
        <v>587</v>
      </c>
      <c r="C76" s="55"/>
      <c r="D76" s="55"/>
      <c r="E76" s="55" t="str">
        <f>VLOOKUP(B76,IND!$B$3:$D$121,3,0)</f>
        <v>NM</v>
      </c>
      <c r="F76" s="55" t="str">
        <f t="shared" si="13"/>
        <v>B</v>
      </c>
      <c r="G76" s="63">
        <v>24</v>
      </c>
      <c r="H76" s="69" t="s">
        <v>35</v>
      </c>
      <c r="I76" s="70" t="s">
        <v>78</v>
      </c>
      <c r="J76" s="70" t="s">
        <v>78</v>
      </c>
      <c r="K76" s="55">
        <f t="shared" si="14"/>
        <v>0</v>
      </c>
      <c r="L76" s="59"/>
      <c r="M76" s="55"/>
      <c r="N76" s="55"/>
      <c r="O76" s="55"/>
      <c r="P76" s="55"/>
      <c r="Q76" s="19">
        <f t="shared" si="15"/>
        <v>0</v>
      </c>
      <c r="R76" s="36">
        <f t="shared" si="16"/>
        <v>0</v>
      </c>
      <c r="S76" s="33"/>
      <c r="T76" s="33"/>
      <c r="U76" s="34"/>
      <c r="V76" s="34"/>
      <c r="W76" s="34"/>
      <c r="X76" s="34"/>
      <c r="Y76" s="32">
        <f t="shared" si="12"/>
        <v>0</v>
      </c>
    </row>
    <row r="77" spans="1:25" s="125" customFormat="1" x14ac:dyDescent="0.25">
      <c r="A77" s="62">
        <v>68</v>
      </c>
      <c r="B77" s="16" t="s">
        <v>208</v>
      </c>
      <c r="C77" s="16"/>
      <c r="D77" s="16"/>
      <c r="E77" s="55" t="str">
        <f>VLOOKUP(B77,IND!$B$3:$D$121,3,0)</f>
        <v>NM</v>
      </c>
      <c r="F77" s="55" t="str">
        <f t="shared" si="13"/>
        <v>B</v>
      </c>
      <c r="G77" s="17">
        <v>24</v>
      </c>
      <c r="H77" s="18" t="s">
        <v>245</v>
      </c>
      <c r="I77" s="22" t="s">
        <v>78</v>
      </c>
      <c r="J77" s="22" t="s">
        <v>78</v>
      </c>
      <c r="K77" s="10">
        <f t="shared" si="14"/>
        <v>0</v>
      </c>
      <c r="L77" s="14"/>
      <c r="M77" s="16"/>
      <c r="N77" s="16"/>
      <c r="O77" s="16"/>
      <c r="P77" s="16"/>
      <c r="Q77" s="19">
        <f t="shared" si="15"/>
        <v>0</v>
      </c>
      <c r="R77" s="36">
        <f t="shared" si="16"/>
        <v>0</v>
      </c>
      <c r="S77" s="33"/>
      <c r="T77" s="33"/>
      <c r="U77" s="34"/>
      <c r="V77" s="34"/>
      <c r="W77" s="34"/>
      <c r="X77" s="34"/>
      <c r="Y77" s="32">
        <f t="shared" si="12"/>
        <v>0</v>
      </c>
    </row>
    <row r="78" spans="1:25" s="186" customFormat="1" x14ac:dyDescent="0.25">
      <c r="A78" s="62">
        <v>69</v>
      </c>
      <c r="B78" s="55" t="s">
        <v>525</v>
      </c>
      <c r="C78" s="55" t="s">
        <v>49</v>
      </c>
      <c r="D78" s="55"/>
      <c r="E78" s="55" t="str">
        <f>VLOOKUP(B78,IND!$B$3:$D$121,3,0)</f>
        <v>m</v>
      </c>
      <c r="F78" s="55" t="str">
        <f t="shared" si="13"/>
        <v>B</v>
      </c>
      <c r="G78" s="63">
        <v>24</v>
      </c>
      <c r="H78" s="69" t="s">
        <v>42</v>
      </c>
      <c r="I78" s="70" t="s">
        <v>78</v>
      </c>
      <c r="J78" s="70" t="s">
        <v>78</v>
      </c>
      <c r="K78" s="55">
        <f t="shared" si="14"/>
        <v>0</v>
      </c>
      <c r="L78" s="59"/>
      <c r="M78" s="55"/>
      <c r="N78" s="55"/>
      <c r="O78" s="55"/>
      <c r="P78" s="55"/>
      <c r="Q78" s="19">
        <f t="shared" si="15"/>
        <v>0</v>
      </c>
      <c r="R78" s="36">
        <f t="shared" si="16"/>
        <v>0</v>
      </c>
      <c r="S78" s="33"/>
      <c r="T78" s="33"/>
      <c r="U78" s="34"/>
      <c r="V78" s="34"/>
      <c r="W78" s="34"/>
      <c r="X78" s="34"/>
      <c r="Y78" s="32"/>
    </row>
    <row r="79" spans="1:25" s="186" customFormat="1" x14ac:dyDescent="0.25">
      <c r="A79" s="62">
        <v>70</v>
      </c>
      <c r="B79" s="10" t="s">
        <v>509</v>
      </c>
      <c r="C79" s="10" t="s">
        <v>335</v>
      </c>
      <c r="D79" s="10"/>
      <c r="E79" s="55" t="str">
        <f>VLOOKUP(B79,IND!$B$3:$D$121,3,0)</f>
        <v>m</v>
      </c>
      <c r="F79" s="55" t="str">
        <f t="shared" si="13"/>
        <v>B</v>
      </c>
      <c r="G79" s="11">
        <v>24</v>
      </c>
      <c r="H79" s="12" t="s">
        <v>51</v>
      </c>
      <c r="I79" s="136" t="s">
        <v>78</v>
      </c>
      <c r="J79" s="136" t="s">
        <v>78</v>
      </c>
      <c r="K79" s="10">
        <f t="shared" si="14"/>
        <v>0</v>
      </c>
      <c r="L79" s="14"/>
      <c r="M79" s="10"/>
      <c r="N79" s="10"/>
      <c r="O79" s="10"/>
      <c r="P79" s="10"/>
      <c r="Q79" s="19">
        <f t="shared" si="15"/>
        <v>0</v>
      </c>
      <c r="R79" s="36">
        <f t="shared" si="16"/>
        <v>0</v>
      </c>
      <c r="S79" s="33"/>
      <c r="T79" s="33"/>
      <c r="U79" s="34"/>
      <c r="V79" s="34"/>
      <c r="W79" s="34"/>
      <c r="X79" s="34"/>
      <c r="Y79" s="32"/>
    </row>
    <row r="80" spans="1:25" s="186" customFormat="1" x14ac:dyDescent="0.25">
      <c r="A80" s="62">
        <v>71</v>
      </c>
      <c r="B80" s="55" t="s">
        <v>207</v>
      </c>
      <c r="C80" s="55" t="s">
        <v>53</v>
      </c>
      <c r="D80" s="55"/>
      <c r="E80" s="55" t="str">
        <f>VLOOKUP(B80,IND!$B$3:$D$121,3,0)</f>
        <v>m</v>
      </c>
      <c r="F80" s="55" t="str">
        <f t="shared" si="13"/>
        <v>C</v>
      </c>
      <c r="G80" s="63">
        <v>24</v>
      </c>
      <c r="H80" s="69" t="s">
        <v>253</v>
      </c>
      <c r="I80" s="70" t="s">
        <v>78</v>
      </c>
      <c r="J80" s="70" t="s">
        <v>78</v>
      </c>
      <c r="K80" s="55">
        <f t="shared" si="14"/>
        <v>0</v>
      </c>
      <c r="L80" s="59"/>
      <c r="M80" s="55"/>
      <c r="N80" s="55"/>
      <c r="O80" s="55"/>
      <c r="P80" s="55"/>
      <c r="Q80" s="19">
        <f t="shared" si="15"/>
        <v>0</v>
      </c>
      <c r="R80" s="36">
        <f t="shared" si="16"/>
        <v>0</v>
      </c>
      <c r="S80" s="33"/>
      <c r="T80" s="33"/>
      <c r="U80" s="34"/>
      <c r="V80" s="34"/>
      <c r="W80" s="34"/>
      <c r="X80" s="34"/>
      <c r="Y80" s="32"/>
    </row>
    <row r="81" spans="1:25" s="186" customFormat="1" x14ac:dyDescent="0.25">
      <c r="A81" s="62">
        <v>72</v>
      </c>
      <c r="B81" s="16" t="s">
        <v>545</v>
      </c>
      <c r="C81" s="16" t="s">
        <v>49</v>
      </c>
      <c r="D81" s="16"/>
      <c r="E81" s="55" t="str">
        <f>VLOOKUP(B81,IND!$B$3:$D$121,3,0)</f>
        <v>m</v>
      </c>
      <c r="F81" s="55" t="str">
        <f t="shared" si="13"/>
        <v>C</v>
      </c>
      <c r="G81" s="17">
        <v>24</v>
      </c>
      <c r="H81" s="18" t="s">
        <v>104</v>
      </c>
      <c r="I81" s="22" t="s">
        <v>78</v>
      </c>
      <c r="J81" s="22" t="s">
        <v>78</v>
      </c>
      <c r="K81" s="10">
        <f t="shared" si="14"/>
        <v>0</v>
      </c>
      <c r="L81" s="14"/>
      <c r="M81" s="16"/>
      <c r="N81" s="16"/>
      <c r="O81" s="16"/>
      <c r="P81" s="16"/>
      <c r="Q81" s="19">
        <f t="shared" si="15"/>
        <v>0</v>
      </c>
      <c r="R81" s="36">
        <f t="shared" si="16"/>
        <v>0</v>
      </c>
      <c r="S81" s="33"/>
      <c r="T81" s="33"/>
      <c r="U81" s="34"/>
      <c r="V81" s="34"/>
      <c r="W81" s="34"/>
      <c r="X81" s="34"/>
      <c r="Y81" s="32"/>
    </row>
    <row r="82" spans="1:25" s="186" customFormat="1" x14ac:dyDescent="0.25">
      <c r="A82" s="62">
        <v>73</v>
      </c>
      <c r="B82" s="55" t="s">
        <v>435</v>
      </c>
      <c r="C82" s="55" t="s">
        <v>335</v>
      </c>
      <c r="D82" s="55"/>
      <c r="E82" s="55" t="str">
        <f>VLOOKUP(B82,IND!$B$3:$D$121,3,0)</f>
        <v>m</v>
      </c>
      <c r="F82" s="55" t="str">
        <f t="shared" si="13"/>
        <v>D</v>
      </c>
      <c r="G82" s="63">
        <v>24</v>
      </c>
      <c r="H82" s="69" t="s">
        <v>559</v>
      </c>
      <c r="I82" s="70" t="s">
        <v>78</v>
      </c>
      <c r="J82" s="70" t="s">
        <v>78</v>
      </c>
      <c r="K82" s="55">
        <f t="shared" si="14"/>
        <v>0</v>
      </c>
      <c r="L82" s="59"/>
      <c r="M82" s="55"/>
      <c r="N82" s="55"/>
      <c r="O82" s="55"/>
      <c r="P82" s="55"/>
      <c r="Q82" s="19">
        <f t="shared" si="15"/>
        <v>0</v>
      </c>
      <c r="R82" s="36">
        <f t="shared" si="16"/>
        <v>0</v>
      </c>
      <c r="S82" s="33"/>
      <c r="T82" s="33"/>
      <c r="U82" s="34"/>
      <c r="V82" s="34"/>
      <c r="W82" s="34"/>
      <c r="X82" s="34"/>
      <c r="Y82" s="32"/>
    </row>
    <row r="83" spans="1:25" s="186" customFormat="1" x14ac:dyDescent="0.25">
      <c r="A83" s="62">
        <v>74</v>
      </c>
      <c r="B83" s="10" t="s">
        <v>401</v>
      </c>
      <c r="C83" s="10"/>
      <c r="D83" s="10"/>
      <c r="E83" s="55" t="str">
        <f>VLOOKUP(B83,IND!$B$3:$D$121,3,0)</f>
        <v>m</v>
      </c>
      <c r="F83" s="55" t="str">
        <f t="shared" si="13"/>
        <v>D</v>
      </c>
      <c r="G83" s="11">
        <v>24</v>
      </c>
      <c r="H83" s="12" t="s">
        <v>557</v>
      </c>
      <c r="I83" s="136" t="s">
        <v>78</v>
      </c>
      <c r="J83" s="136" t="s">
        <v>78</v>
      </c>
      <c r="K83" s="10">
        <f t="shared" si="14"/>
        <v>0</v>
      </c>
      <c r="L83" s="14"/>
      <c r="M83" s="10"/>
      <c r="N83" s="10"/>
      <c r="O83" s="10"/>
      <c r="P83" s="10"/>
      <c r="Q83" s="19">
        <f t="shared" si="15"/>
        <v>0</v>
      </c>
      <c r="R83" s="36">
        <f t="shared" si="16"/>
        <v>0</v>
      </c>
      <c r="S83" s="33"/>
      <c r="T83" s="33"/>
      <c r="U83" s="34"/>
      <c r="V83" s="34"/>
      <c r="W83" s="34"/>
      <c r="X83" s="34"/>
      <c r="Y83" s="32"/>
    </row>
    <row r="84" spans="1:25" s="186" customFormat="1" x14ac:dyDescent="0.25">
      <c r="A84" s="62">
        <v>75</v>
      </c>
      <c r="B84" s="55" t="s">
        <v>133</v>
      </c>
      <c r="C84" s="55" t="s">
        <v>39</v>
      </c>
      <c r="D84" s="55"/>
      <c r="E84" s="55" t="str">
        <f>VLOOKUP(B84,IND!$B$3:$D$121,3,0)</f>
        <v>m</v>
      </c>
      <c r="F84" s="55" t="str">
        <f t="shared" si="13"/>
        <v>D</v>
      </c>
      <c r="G84" s="63">
        <v>24</v>
      </c>
      <c r="H84" s="69" t="s">
        <v>558</v>
      </c>
      <c r="I84" s="70" t="s">
        <v>78</v>
      </c>
      <c r="J84" s="70" t="s">
        <v>78</v>
      </c>
      <c r="K84" s="55">
        <f t="shared" si="14"/>
        <v>0</v>
      </c>
      <c r="L84" s="59">
        <v>60</v>
      </c>
      <c r="M84" s="55"/>
      <c r="N84" s="55"/>
      <c r="O84" s="55"/>
      <c r="P84" s="55"/>
      <c r="Q84" s="19">
        <f t="shared" si="15"/>
        <v>0</v>
      </c>
      <c r="R84" s="36">
        <f t="shared" si="16"/>
        <v>0</v>
      </c>
      <c r="S84" s="33"/>
      <c r="T84" s="33"/>
      <c r="U84" s="34"/>
      <c r="V84" s="34"/>
      <c r="W84" s="34"/>
      <c r="X84" s="34"/>
      <c r="Y84" s="32"/>
    </row>
    <row r="85" spans="1:25" s="186" customFormat="1" x14ac:dyDescent="0.25">
      <c r="A85" s="62">
        <v>76</v>
      </c>
      <c r="B85" s="16" t="s">
        <v>585</v>
      </c>
      <c r="C85" s="16"/>
      <c r="D85" s="16"/>
      <c r="E85" s="55" t="str">
        <f>VLOOKUP(B85,IND!$B$3:$D$121,3,0)</f>
        <v>NM</v>
      </c>
      <c r="F85" s="55" t="str">
        <f t="shared" si="13"/>
        <v>A</v>
      </c>
      <c r="G85" s="17">
        <v>24</v>
      </c>
      <c r="H85" s="18" t="s">
        <v>59</v>
      </c>
      <c r="I85" s="22" t="s">
        <v>78</v>
      </c>
      <c r="J85" s="22" t="s">
        <v>78</v>
      </c>
      <c r="K85" s="10">
        <f t="shared" si="14"/>
        <v>0</v>
      </c>
      <c r="L85" s="14"/>
      <c r="M85" s="16"/>
      <c r="N85" s="16"/>
      <c r="O85" s="16"/>
      <c r="P85" s="16"/>
      <c r="Q85" s="19">
        <f t="shared" si="15"/>
        <v>0</v>
      </c>
      <c r="R85" s="36">
        <f t="shared" si="16"/>
        <v>0</v>
      </c>
      <c r="S85" s="33"/>
      <c r="T85" s="33"/>
      <c r="U85" s="34"/>
      <c r="V85" s="34"/>
      <c r="W85" s="34"/>
      <c r="X85" s="34"/>
      <c r="Y85" s="32"/>
    </row>
    <row r="86" spans="1:25" s="186" customFormat="1" x14ac:dyDescent="0.25">
      <c r="A86" s="62">
        <v>77</v>
      </c>
      <c r="B86" s="55" t="s">
        <v>664</v>
      </c>
      <c r="C86" s="55"/>
      <c r="D86" s="55"/>
      <c r="E86" s="55" t="str">
        <f>VLOOKUP(B86,IND!$B$3:$D$121,3,0)</f>
        <v>m</v>
      </c>
      <c r="F86" s="55" t="str">
        <f t="shared" si="13"/>
        <v>A</v>
      </c>
      <c r="G86" s="63">
        <v>24</v>
      </c>
      <c r="H86" s="69" t="s">
        <v>283</v>
      </c>
      <c r="I86" s="70" t="s">
        <v>78</v>
      </c>
      <c r="J86" s="70" t="s">
        <v>78</v>
      </c>
      <c r="K86" s="55">
        <f t="shared" si="14"/>
        <v>0</v>
      </c>
      <c r="L86" s="59"/>
      <c r="M86" s="55"/>
      <c r="N86" s="55"/>
      <c r="O86" s="55"/>
      <c r="P86" s="55"/>
      <c r="Q86" s="19">
        <f t="shared" si="15"/>
        <v>0</v>
      </c>
      <c r="R86" s="36">
        <f t="shared" si="16"/>
        <v>0</v>
      </c>
      <c r="S86" s="33"/>
      <c r="T86" s="33"/>
      <c r="U86" s="34"/>
      <c r="V86" s="34"/>
      <c r="W86" s="34"/>
      <c r="X86" s="34"/>
      <c r="Y86" s="32"/>
    </row>
    <row r="87" spans="1:25" s="186" customFormat="1" x14ac:dyDescent="0.25">
      <c r="A87" s="62">
        <v>78</v>
      </c>
      <c r="B87" s="10" t="s">
        <v>586</v>
      </c>
      <c r="C87" s="10"/>
      <c r="D87" s="10"/>
      <c r="E87" s="55" t="str">
        <f>VLOOKUP(B87,IND!$B$3:$D$121,3,0)</f>
        <v>NM</v>
      </c>
      <c r="F87" s="55" t="str">
        <f t="shared" si="13"/>
        <v>A</v>
      </c>
      <c r="G87" s="11">
        <v>24</v>
      </c>
      <c r="H87" s="12" t="s">
        <v>356</v>
      </c>
      <c r="I87" s="136" t="s">
        <v>78</v>
      </c>
      <c r="J87" s="136" t="s">
        <v>78</v>
      </c>
      <c r="K87" s="10">
        <f t="shared" si="14"/>
        <v>0</v>
      </c>
      <c r="L87" s="14"/>
      <c r="M87" s="10"/>
      <c r="N87" s="10"/>
      <c r="O87" s="10"/>
      <c r="P87" s="10"/>
      <c r="Q87" s="19">
        <f t="shared" si="15"/>
        <v>0</v>
      </c>
      <c r="R87" s="36">
        <f t="shared" si="16"/>
        <v>0</v>
      </c>
      <c r="S87" s="33"/>
      <c r="T87" s="33"/>
      <c r="U87" s="34"/>
      <c r="V87" s="34"/>
      <c r="W87" s="34"/>
      <c r="X87" s="34"/>
      <c r="Y87" s="32"/>
    </row>
    <row r="88" spans="1:25" s="186" customFormat="1" x14ac:dyDescent="0.25">
      <c r="A88" s="62">
        <v>79</v>
      </c>
      <c r="B88" s="55" t="s">
        <v>425</v>
      </c>
      <c r="C88" s="55"/>
      <c r="D88" s="55"/>
      <c r="E88" s="55" t="str">
        <f>VLOOKUP(B88,IND!$B$3:$D$121,3,0)</f>
        <v>NM</v>
      </c>
      <c r="F88" s="55" t="str">
        <f t="shared" si="13"/>
        <v>B</v>
      </c>
      <c r="G88" s="63">
        <v>24</v>
      </c>
      <c r="H88" s="69" t="s">
        <v>300</v>
      </c>
      <c r="I88" s="70" t="s">
        <v>78</v>
      </c>
      <c r="J88" s="70" t="s">
        <v>78</v>
      </c>
      <c r="K88" s="55">
        <f t="shared" si="14"/>
        <v>0</v>
      </c>
      <c r="L88" s="59"/>
      <c r="M88" s="55"/>
      <c r="N88" s="55"/>
      <c r="O88" s="55"/>
      <c r="P88" s="55"/>
      <c r="Q88" s="19">
        <f t="shared" si="15"/>
        <v>0</v>
      </c>
      <c r="R88" s="36">
        <f t="shared" si="16"/>
        <v>0</v>
      </c>
      <c r="S88" s="33"/>
      <c r="T88" s="33"/>
      <c r="U88" s="34"/>
      <c r="V88" s="34"/>
      <c r="W88" s="34"/>
      <c r="X88" s="34"/>
      <c r="Y88" s="32"/>
    </row>
    <row r="89" spans="1:25" s="186" customFormat="1" x14ac:dyDescent="0.25">
      <c r="A89" s="62">
        <v>80</v>
      </c>
      <c r="B89" s="16" t="s">
        <v>131</v>
      </c>
      <c r="C89" s="16" t="s">
        <v>49</v>
      </c>
      <c r="D89" s="16"/>
      <c r="E89" s="55" t="str">
        <f>VLOOKUP(B89,IND!$B$3:$D$121,3,0)</f>
        <v>m</v>
      </c>
      <c r="F89" s="55" t="str">
        <f t="shared" si="13"/>
        <v>B</v>
      </c>
      <c r="G89" s="17">
        <v>24</v>
      </c>
      <c r="H89" s="18" t="s">
        <v>354</v>
      </c>
      <c r="I89" s="22" t="s">
        <v>78</v>
      </c>
      <c r="J89" s="22" t="s">
        <v>78</v>
      </c>
      <c r="K89" s="10">
        <f t="shared" si="14"/>
        <v>0</v>
      </c>
      <c r="L89" s="14"/>
      <c r="M89" s="16"/>
      <c r="N89" s="16"/>
      <c r="O89" s="16"/>
      <c r="P89" s="16"/>
      <c r="Q89" s="19">
        <f t="shared" si="15"/>
        <v>0</v>
      </c>
      <c r="R89" s="36">
        <f t="shared" si="16"/>
        <v>0</v>
      </c>
      <c r="S89" s="33"/>
      <c r="T89" s="33"/>
      <c r="U89" s="34"/>
      <c r="V89" s="34"/>
      <c r="W89" s="34"/>
      <c r="X89" s="34"/>
      <c r="Y89" s="32"/>
    </row>
    <row r="90" spans="1:25" s="186" customFormat="1" x14ac:dyDescent="0.25">
      <c r="A90" s="62">
        <v>81</v>
      </c>
      <c r="B90" s="55" t="s">
        <v>302</v>
      </c>
      <c r="C90" s="55"/>
      <c r="D90" s="55"/>
      <c r="E90" s="55" t="str">
        <f>VLOOKUP(B90,IND!$B$3:$D$121,3,0)</f>
        <v>m</v>
      </c>
      <c r="F90" s="55" t="str">
        <f t="shared" si="13"/>
        <v>B</v>
      </c>
      <c r="G90" s="63">
        <v>24</v>
      </c>
      <c r="H90" s="69" t="s">
        <v>336</v>
      </c>
      <c r="I90" s="70" t="s">
        <v>78</v>
      </c>
      <c r="J90" s="70" t="s">
        <v>78</v>
      </c>
      <c r="K90" s="55">
        <f t="shared" si="14"/>
        <v>0</v>
      </c>
      <c r="L90" s="59"/>
      <c r="M90" s="55"/>
      <c r="N90" s="55"/>
      <c r="O90" s="55"/>
      <c r="P90" s="55"/>
      <c r="Q90" s="19">
        <f t="shared" si="15"/>
        <v>0</v>
      </c>
      <c r="R90" s="36">
        <f t="shared" si="16"/>
        <v>0</v>
      </c>
      <c r="S90" s="33"/>
      <c r="T90" s="33"/>
      <c r="U90" s="34"/>
      <c r="V90" s="34"/>
      <c r="W90" s="34"/>
      <c r="X90" s="34"/>
      <c r="Y90" s="32"/>
    </row>
    <row r="91" spans="1:25" s="186" customFormat="1" x14ac:dyDescent="0.25">
      <c r="A91" s="62">
        <v>82</v>
      </c>
      <c r="B91" s="10" t="s">
        <v>137</v>
      </c>
      <c r="C91" s="10" t="s">
        <v>530</v>
      </c>
      <c r="D91" s="10"/>
      <c r="E91" s="55" t="str">
        <f>VLOOKUP(B91,IND!$B$3:$D$121,3,0)</f>
        <v>m</v>
      </c>
      <c r="F91" s="55" t="str">
        <f t="shared" si="13"/>
        <v>B</v>
      </c>
      <c r="G91" s="11">
        <v>24</v>
      </c>
      <c r="H91" s="12" t="s">
        <v>339</v>
      </c>
      <c r="I91" s="136" t="s">
        <v>78</v>
      </c>
      <c r="J91" s="136" t="s">
        <v>78</v>
      </c>
      <c r="K91" s="10">
        <f t="shared" si="14"/>
        <v>0</v>
      </c>
      <c r="L91" s="14"/>
      <c r="M91" s="10"/>
      <c r="N91" s="10"/>
      <c r="O91" s="10"/>
      <c r="P91" s="10"/>
      <c r="Q91" s="19">
        <f t="shared" si="15"/>
        <v>0</v>
      </c>
      <c r="R91" s="36">
        <f t="shared" si="16"/>
        <v>0</v>
      </c>
      <c r="S91" s="33"/>
      <c r="T91" s="33"/>
      <c r="U91" s="34"/>
      <c r="V91" s="34"/>
      <c r="W91" s="34"/>
      <c r="X91" s="34"/>
      <c r="Y91" s="32"/>
    </row>
    <row r="92" spans="1:25" s="186" customFormat="1" x14ac:dyDescent="0.25">
      <c r="A92" s="62">
        <v>83</v>
      </c>
      <c r="B92" s="55" t="s">
        <v>588</v>
      </c>
      <c r="C92" s="55" t="s">
        <v>589</v>
      </c>
      <c r="D92" s="55"/>
      <c r="E92" s="55" t="str">
        <f>VLOOKUP(B92,IND!$B$3:$D$121,3,0)</f>
        <v>NM</v>
      </c>
      <c r="F92" s="55" t="str">
        <f t="shared" si="13"/>
        <v>B</v>
      </c>
      <c r="G92" s="63">
        <v>24</v>
      </c>
      <c r="H92" s="69" t="s">
        <v>30</v>
      </c>
      <c r="I92" s="70" t="s">
        <v>78</v>
      </c>
      <c r="J92" s="70" t="s">
        <v>78</v>
      </c>
      <c r="K92" s="55">
        <f t="shared" si="14"/>
        <v>0</v>
      </c>
      <c r="L92" s="59"/>
      <c r="M92" s="55"/>
      <c r="N92" s="55"/>
      <c r="O92" s="55"/>
      <c r="P92" s="55"/>
      <c r="Q92" s="19">
        <f t="shared" si="15"/>
        <v>0</v>
      </c>
      <c r="R92" s="36">
        <f t="shared" si="16"/>
        <v>0</v>
      </c>
      <c r="S92" s="33"/>
      <c r="T92" s="33"/>
      <c r="U92" s="34"/>
      <c r="V92" s="34"/>
      <c r="W92" s="34"/>
      <c r="X92" s="34"/>
      <c r="Y92" s="32"/>
    </row>
    <row r="93" spans="1:25" s="186" customFormat="1" x14ac:dyDescent="0.25">
      <c r="A93" s="62">
        <v>84</v>
      </c>
      <c r="B93" s="16" t="s">
        <v>590</v>
      </c>
      <c r="C93" s="16"/>
      <c r="D93" s="16"/>
      <c r="E93" s="55" t="str">
        <f>VLOOKUP(B93,IND!$B$3:$D$121,3,0)</f>
        <v>NM</v>
      </c>
      <c r="F93" s="55" t="str">
        <f t="shared" si="13"/>
        <v>C</v>
      </c>
      <c r="G93" s="17">
        <v>24</v>
      </c>
      <c r="H93" s="18" t="s">
        <v>303</v>
      </c>
      <c r="I93" s="22" t="s">
        <v>78</v>
      </c>
      <c r="J93" s="22" t="s">
        <v>78</v>
      </c>
      <c r="K93" s="10">
        <f t="shared" si="14"/>
        <v>0</v>
      </c>
      <c r="L93" s="14"/>
      <c r="M93" s="16"/>
      <c r="N93" s="16"/>
      <c r="O93" s="16"/>
      <c r="P93" s="16"/>
      <c r="Q93" s="19">
        <f t="shared" si="15"/>
        <v>0</v>
      </c>
      <c r="R93" s="36">
        <f t="shared" si="16"/>
        <v>0</v>
      </c>
      <c r="S93" s="33"/>
      <c r="T93" s="33"/>
      <c r="U93" s="34"/>
      <c r="V93" s="34"/>
      <c r="W93" s="34"/>
      <c r="X93" s="34"/>
      <c r="Y93" s="32"/>
    </row>
    <row r="94" spans="1:25" s="186" customFormat="1" x14ac:dyDescent="0.25">
      <c r="A94" s="62">
        <v>85</v>
      </c>
      <c r="B94" s="55" t="s">
        <v>647</v>
      </c>
      <c r="C94" s="55" t="s">
        <v>335</v>
      </c>
      <c r="D94" s="55"/>
      <c r="E94" s="55" t="str">
        <f>VLOOKUP(B94,IND!$B$3:$D$121,3,0)</f>
        <v>m</v>
      </c>
      <c r="F94" s="55" t="str">
        <f t="shared" si="13"/>
        <v>C</v>
      </c>
      <c r="G94" s="63">
        <v>24</v>
      </c>
      <c r="H94" s="69" t="s">
        <v>261</v>
      </c>
      <c r="I94" s="70" t="s">
        <v>78</v>
      </c>
      <c r="J94" s="70" t="s">
        <v>78</v>
      </c>
      <c r="K94" s="55">
        <f t="shared" si="14"/>
        <v>0</v>
      </c>
      <c r="L94" s="59"/>
      <c r="M94" s="55"/>
      <c r="N94" s="55"/>
      <c r="O94" s="55"/>
      <c r="P94" s="55"/>
      <c r="Q94" s="19">
        <f t="shared" si="15"/>
        <v>0</v>
      </c>
      <c r="R94" s="61">
        <f t="shared" si="16"/>
        <v>0</v>
      </c>
      <c r="S94" s="33"/>
      <c r="T94" s="33"/>
      <c r="U94" s="34"/>
      <c r="V94" s="34"/>
      <c r="W94" s="34"/>
      <c r="X94" s="34"/>
      <c r="Y94" s="32"/>
    </row>
    <row r="95" spans="1:25" s="186" customFormat="1" x14ac:dyDescent="0.25">
      <c r="A95" s="62">
        <v>86</v>
      </c>
      <c r="B95" s="10" t="s">
        <v>196</v>
      </c>
      <c r="C95" s="10" t="s">
        <v>39</v>
      </c>
      <c r="D95" s="10"/>
      <c r="E95" s="55" t="str">
        <f>VLOOKUP(B95,IND!$B$3:$D$121,3,0)</f>
        <v>m</v>
      </c>
      <c r="F95" s="55" t="str">
        <f t="shared" si="13"/>
        <v>C</v>
      </c>
      <c r="G95" s="11">
        <v>24</v>
      </c>
      <c r="H95" s="12" t="s">
        <v>252</v>
      </c>
      <c r="I95" s="136" t="s">
        <v>78</v>
      </c>
      <c r="J95" s="136" t="s">
        <v>78</v>
      </c>
      <c r="K95" s="10">
        <f t="shared" si="14"/>
        <v>0</v>
      </c>
      <c r="L95" s="14"/>
      <c r="M95" s="10"/>
      <c r="N95" s="10"/>
      <c r="O95" s="10"/>
      <c r="P95" s="10"/>
      <c r="Q95" s="19">
        <f t="shared" si="15"/>
        <v>0</v>
      </c>
      <c r="R95" s="36">
        <f t="shared" si="16"/>
        <v>0</v>
      </c>
      <c r="S95" s="33"/>
      <c r="T95" s="33"/>
      <c r="U95" s="34"/>
      <c r="V95" s="34"/>
      <c r="W95" s="34"/>
      <c r="X95" s="34"/>
      <c r="Y95" s="32"/>
    </row>
    <row r="96" spans="1:25" s="186" customFormat="1" x14ac:dyDescent="0.25">
      <c r="A96" s="62">
        <v>87</v>
      </c>
      <c r="B96" s="55" t="s">
        <v>531</v>
      </c>
      <c r="C96" s="55" t="s">
        <v>335</v>
      </c>
      <c r="D96" s="55"/>
      <c r="E96" s="55" t="str">
        <f>VLOOKUP(B96,IND!$B$3:$D$121,3,0)</f>
        <v>m</v>
      </c>
      <c r="F96" s="55" t="str">
        <f t="shared" si="13"/>
        <v>C</v>
      </c>
      <c r="G96" s="63">
        <v>24</v>
      </c>
      <c r="H96" s="69" t="s">
        <v>262</v>
      </c>
      <c r="I96" s="70" t="s">
        <v>78</v>
      </c>
      <c r="J96" s="70" t="s">
        <v>78</v>
      </c>
      <c r="K96" s="55">
        <f t="shared" si="14"/>
        <v>0</v>
      </c>
      <c r="L96" s="59"/>
      <c r="M96" s="55"/>
      <c r="N96" s="55"/>
      <c r="O96" s="55"/>
      <c r="P96" s="55"/>
      <c r="Q96" s="19">
        <f t="shared" si="15"/>
        <v>0</v>
      </c>
      <c r="R96" s="36">
        <f t="shared" si="16"/>
        <v>0</v>
      </c>
      <c r="S96" s="33"/>
      <c r="T96" s="33"/>
      <c r="U96" s="34"/>
      <c r="V96" s="34"/>
      <c r="W96" s="34"/>
      <c r="X96" s="34"/>
      <c r="Y96" s="32"/>
    </row>
    <row r="97" spans="1:25" s="186" customFormat="1" x14ac:dyDescent="0.25">
      <c r="A97" s="62">
        <v>88</v>
      </c>
      <c r="B97" s="16" t="s">
        <v>535</v>
      </c>
      <c r="C97" s="16" t="s">
        <v>39</v>
      </c>
      <c r="D97" s="16"/>
      <c r="E97" s="55" t="str">
        <f>VLOOKUP(B97,IND!$B$3:$D$121,3,0)</f>
        <v>m</v>
      </c>
      <c r="F97" s="55" t="str">
        <f t="shared" si="13"/>
        <v>C</v>
      </c>
      <c r="G97" s="17">
        <v>24</v>
      </c>
      <c r="H97" s="18" t="s">
        <v>584</v>
      </c>
      <c r="I97" s="22" t="s">
        <v>78</v>
      </c>
      <c r="J97" s="22" t="s">
        <v>78</v>
      </c>
      <c r="K97" s="10">
        <f t="shared" si="14"/>
        <v>0</v>
      </c>
      <c r="L97" s="14"/>
      <c r="M97" s="16"/>
      <c r="N97" s="16"/>
      <c r="O97" s="16"/>
      <c r="P97" s="16"/>
      <c r="Q97" s="19">
        <f t="shared" si="15"/>
        <v>0</v>
      </c>
      <c r="R97" s="36">
        <f t="shared" si="16"/>
        <v>0</v>
      </c>
      <c r="S97" s="33"/>
      <c r="T97" s="33"/>
      <c r="U97" s="34"/>
      <c r="V97" s="34"/>
      <c r="W97" s="34"/>
      <c r="X97" s="34"/>
      <c r="Y97" s="32"/>
    </row>
    <row r="98" spans="1:25" s="186" customFormat="1" x14ac:dyDescent="0.25">
      <c r="A98" s="62">
        <v>89</v>
      </c>
      <c r="B98" s="55" t="s">
        <v>285</v>
      </c>
      <c r="C98" s="55"/>
      <c r="D98" s="55"/>
      <c r="E98" s="55" t="str">
        <f>VLOOKUP(B98,IND!$B$3:$D$121,3,0)</f>
        <v>NM</v>
      </c>
      <c r="F98" s="55" t="str">
        <f t="shared" si="13"/>
        <v>C</v>
      </c>
      <c r="G98" s="63">
        <v>24</v>
      </c>
      <c r="H98" s="69" t="s">
        <v>594</v>
      </c>
      <c r="I98" s="70" t="s">
        <v>78</v>
      </c>
      <c r="J98" s="70" t="s">
        <v>78</v>
      </c>
      <c r="K98" s="55">
        <f t="shared" si="14"/>
        <v>0</v>
      </c>
      <c r="L98" s="59"/>
      <c r="M98" s="55"/>
      <c r="N98" s="55"/>
      <c r="O98" s="55"/>
      <c r="P98" s="55"/>
      <c r="Q98" s="19">
        <f t="shared" si="15"/>
        <v>0</v>
      </c>
      <c r="R98" s="36">
        <f t="shared" si="16"/>
        <v>0</v>
      </c>
      <c r="S98" s="33"/>
      <c r="T98" s="33"/>
      <c r="U98" s="34"/>
      <c r="V98" s="34"/>
      <c r="W98" s="34"/>
      <c r="X98" s="34"/>
      <c r="Y98" s="32"/>
    </row>
    <row r="99" spans="1:25" s="186" customFormat="1" x14ac:dyDescent="0.25">
      <c r="A99" s="62">
        <v>90</v>
      </c>
      <c r="B99" s="10" t="s">
        <v>595</v>
      </c>
      <c r="C99" s="10" t="s">
        <v>49</v>
      </c>
      <c r="D99" s="10"/>
      <c r="E99" s="55" t="str">
        <f>VLOOKUP(B99,IND!$B$3:$D$121,3,0)</f>
        <v>m</v>
      </c>
      <c r="F99" s="55" t="str">
        <f t="shared" si="13"/>
        <v>D</v>
      </c>
      <c r="G99" s="11">
        <v>24</v>
      </c>
      <c r="H99" s="12" t="s">
        <v>596</v>
      </c>
      <c r="I99" s="136" t="s">
        <v>78</v>
      </c>
      <c r="J99" s="136" t="s">
        <v>78</v>
      </c>
      <c r="K99" s="10">
        <f t="shared" si="14"/>
        <v>0</v>
      </c>
      <c r="L99" s="14"/>
      <c r="M99" s="10"/>
      <c r="N99" s="10"/>
      <c r="O99" s="10"/>
      <c r="P99" s="10"/>
      <c r="Q99" s="19">
        <f t="shared" si="15"/>
        <v>0</v>
      </c>
      <c r="R99" s="36">
        <f t="shared" si="16"/>
        <v>0</v>
      </c>
      <c r="S99" s="33"/>
      <c r="T99" s="33"/>
      <c r="U99" s="34"/>
      <c r="V99" s="34"/>
      <c r="W99" s="34"/>
      <c r="X99" s="34"/>
      <c r="Y99" s="32"/>
    </row>
    <row r="100" spans="1:25" s="186" customFormat="1" x14ac:dyDescent="0.25">
      <c r="A100" s="62">
        <v>91</v>
      </c>
      <c r="B100" s="55" t="s">
        <v>591</v>
      </c>
      <c r="C100" s="55"/>
      <c r="D100" s="55"/>
      <c r="E100" s="55" t="str">
        <f>VLOOKUP(B100,IND!$B$3:$D$121,3,0)</f>
        <v>NM</v>
      </c>
      <c r="F100" s="55" t="str">
        <f t="shared" si="13"/>
        <v>D</v>
      </c>
      <c r="G100" s="63">
        <v>24</v>
      </c>
      <c r="H100" s="69" t="s">
        <v>597</v>
      </c>
      <c r="I100" s="70" t="s">
        <v>78</v>
      </c>
      <c r="J100" s="70" t="s">
        <v>78</v>
      </c>
      <c r="K100" s="55">
        <f t="shared" si="14"/>
        <v>0</v>
      </c>
      <c r="L100" s="59"/>
      <c r="M100" s="55"/>
      <c r="N100" s="55"/>
      <c r="O100" s="55"/>
      <c r="P100" s="55"/>
      <c r="Q100" s="19">
        <f t="shared" si="15"/>
        <v>0</v>
      </c>
      <c r="R100" s="36">
        <f t="shared" si="16"/>
        <v>0</v>
      </c>
      <c r="S100" s="33"/>
      <c r="T100" s="33"/>
      <c r="U100" s="34"/>
      <c r="V100" s="34"/>
      <c r="W100" s="34"/>
      <c r="X100" s="34"/>
      <c r="Y100" s="32"/>
    </row>
    <row r="101" spans="1:25" s="186" customFormat="1" x14ac:dyDescent="0.25">
      <c r="A101" s="62">
        <v>92</v>
      </c>
      <c r="B101" s="16" t="s">
        <v>592</v>
      </c>
      <c r="C101" s="16"/>
      <c r="D101" s="16"/>
      <c r="E101" s="55" t="str">
        <f>VLOOKUP(B101,IND!$B$3:$D$121,3,0)</f>
        <v>m</v>
      </c>
      <c r="F101" s="55" t="str">
        <f t="shared" si="13"/>
        <v>D</v>
      </c>
      <c r="G101" s="17">
        <v>24</v>
      </c>
      <c r="H101" s="18" t="s">
        <v>593</v>
      </c>
      <c r="I101" s="22" t="s">
        <v>78</v>
      </c>
      <c r="J101" s="22" t="s">
        <v>78</v>
      </c>
      <c r="K101" s="10">
        <f t="shared" si="14"/>
        <v>0</v>
      </c>
      <c r="L101" s="14"/>
      <c r="M101" s="16"/>
      <c r="N101" s="16"/>
      <c r="O101" s="16"/>
      <c r="P101" s="16"/>
      <c r="Q101" s="19">
        <f t="shared" si="15"/>
        <v>0</v>
      </c>
      <c r="R101" s="36">
        <f t="shared" si="16"/>
        <v>0</v>
      </c>
      <c r="S101" s="33"/>
      <c r="T101" s="33"/>
      <c r="U101" s="34"/>
      <c r="V101" s="34"/>
      <c r="W101" s="34"/>
      <c r="X101" s="34"/>
      <c r="Y101" s="32"/>
    </row>
    <row r="102" spans="1:25" x14ac:dyDescent="0.25">
      <c r="A102" s="6"/>
      <c r="B102" s="353"/>
      <c r="C102" s="353"/>
      <c r="D102" s="353"/>
      <c r="E102" s="120"/>
      <c r="F102" s="23"/>
      <c r="G102" s="7"/>
      <c r="H102" s="8"/>
      <c r="J102" s="24"/>
      <c r="K102" s="5"/>
      <c r="L102" s="7"/>
      <c r="M102" s="353"/>
      <c r="N102" s="353"/>
      <c r="O102" s="353"/>
      <c r="P102" s="353"/>
      <c r="Q102" s="6"/>
      <c r="R102" s="3"/>
      <c r="S102" s="5"/>
      <c r="T102" s="354"/>
      <c r="U102" s="354"/>
      <c r="V102" s="354"/>
      <c r="W102" s="354"/>
      <c r="X102" s="354"/>
      <c r="Y102" s="29"/>
    </row>
    <row r="103" spans="1:25" x14ac:dyDescent="0.25">
      <c r="A103" s="6"/>
      <c r="B103" s="7" t="s">
        <v>66</v>
      </c>
      <c r="C103" s="350"/>
      <c r="D103" s="350"/>
      <c r="E103" s="350"/>
      <c r="F103" s="350"/>
      <c r="G103" s="350"/>
      <c r="H103" s="8"/>
      <c r="I103" s="37">
        <f>SUM(K103*2.204)</f>
        <v>27.02318889999998</v>
      </c>
      <c r="J103" s="5"/>
      <c r="K103" s="5">
        <f>SUM(K10:K101)</f>
        <v>12.26097499999999</v>
      </c>
      <c r="L103" s="20">
        <f>SUM(L10:L67)</f>
        <v>810</v>
      </c>
      <c r="M103" s="5">
        <f t="shared" ref="M103:R103" si="17">SUM(M10:M101)</f>
        <v>1</v>
      </c>
      <c r="N103" s="129">
        <f t="shared" si="17"/>
        <v>14</v>
      </c>
      <c r="O103" s="129">
        <f t="shared" si="17"/>
        <v>7</v>
      </c>
      <c r="P103" s="129">
        <f t="shared" si="17"/>
        <v>24</v>
      </c>
      <c r="Q103" s="6">
        <f t="shared" si="17"/>
        <v>139</v>
      </c>
      <c r="R103" s="137">
        <f t="shared" si="17"/>
        <v>185</v>
      </c>
      <c r="S103" s="185"/>
      <c r="T103" s="27">
        <f>SUM(T10:T101)</f>
        <v>63</v>
      </c>
      <c r="U103" s="130">
        <f>SUM(U10:U101)</f>
        <v>7</v>
      </c>
      <c r="V103" s="130">
        <f>SUM(V10:V101)</f>
        <v>4</v>
      </c>
      <c r="W103" s="130">
        <f>SUM(W10:W101)</f>
        <v>13</v>
      </c>
      <c r="X103" s="130">
        <f>SUM(X10:X101)</f>
        <v>52</v>
      </c>
      <c r="Y103" s="29">
        <f>SUM(Y10:Y67)</f>
        <v>106</v>
      </c>
    </row>
    <row r="104" spans="1:25" x14ac:dyDescent="0.25">
      <c r="A104" s="6"/>
      <c r="B104" s="351"/>
      <c r="C104" s="351"/>
      <c r="D104" s="351"/>
      <c r="E104" s="190"/>
      <c r="F104" s="5"/>
      <c r="G104" s="7"/>
      <c r="H104" s="8"/>
      <c r="I104" s="5"/>
      <c r="J104" s="5"/>
      <c r="K104" s="5"/>
      <c r="L104" s="7"/>
      <c r="M104" s="351"/>
      <c r="N104" s="351"/>
      <c r="O104" s="351"/>
      <c r="P104" s="351"/>
      <c r="Q104" s="6"/>
      <c r="R104" s="3"/>
      <c r="S104" s="5"/>
      <c r="T104" s="352"/>
      <c r="U104" s="352"/>
      <c r="V104" s="352"/>
      <c r="W104" s="352"/>
      <c r="X104" s="352"/>
    </row>
    <row r="105" spans="1:25" x14ac:dyDescent="0.25">
      <c r="B105" t="s">
        <v>121</v>
      </c>
      <c r="L105">
        <f>61*15</f>
        <v>915</v>
      </c>
    </row>
    <row r="106" spans="1:25" x14ac:dyDescent="0.25">
      <c r="B106" t="s">
        <v>123</v>
      </c>
      <c r="L106" s="13">
        <f>L105-L103</f>
        <v>105</v>
      </c>
    </row>
    <row r="107" spans="1:25" x14ac:dyDescent="0.25">
      <c r="B107" t="s">
        <v>197</v>
      </c>
      <c r="C107" t="s">
        <v>162</v>
      </c>
      <c r="D107" t="s">
        <v>242</v>
      </c>
      <c r="G107">
        <v>9</v>
      </c>
    </row>
    <row r="108" spans="1:25" x14ac:dyDescent="0.25">
      <c r="B108" t="s">
        <v>142</v>
      </c>
      <c r="C108" t="s">
        <v>53</v>
      </c>
      <c r="D108" t="s">
        <v>242</v>
      </c>
      <c r="G108">
        <v>8</v>
      </c>
    </row>
    <row r="109" spans="1:25" x14ac:dyDescent="0.25">
      <c r="B109" t="s">
        <v>520</v>
      </c>
      <c r="C109" t="s">
        <v>37</v>
      </c>
      <c r="D109" t="s">
        <v>281</v>
      </c>
      <c r="F109" s="108"/>
      <c r="G109">
        <v>7</v>
      </c>
    </row>
    <row r="110" spans="1:25" x14ac:dyDescent="0.25">
      <c r="B110" t="s">
        <v>122</v>
      </c>
    </row>
    <row r="111" spans="1:25" x14ac:dyDescent="0.25">
      <c r="B111" t="s">
        <v>146</v>
      </c>
      <c r="C111" t="s">
        <v>39</v>
      </c>
      <c r="D111" s="108" t="s">
        <v>604</v>
      </c>
      <c r="E111" s="108"/>
      <c r="F111" s="108"/>
      <c r="G111">
        <v>2</v>
      </c>
    </row>
    <row r="113" spans="2:25" x14ac:dyDescent="0.25">
      <c r="B113" t="s">
        <v>124</v>
      </c>
      <c r="C113" t="s">
        <v>599</v>
      </c>
      <c r="D113" t="s">
        <v>600</v>
      </c>
      <c r="F113" s="108" t="s">
        <v>171</v>
      </c>
    </row>
    <row r="114" spans="2:25" x14ac:dyDescent="0.25">
      <c r="B114" t="s">
        <v>322</v>
      </c>
      <c r="C114" t="s">
        <v>413</v>
      </c>
      <c r="D114" t="s">
        <v>601</v>
      </c>
      <c r="F114" t="s">
        <v>175</v>
      </c>
      <c r="G114" s="13"/>
    </row>
    <row r="115" spans="2:25" x14ac:dyDescent="0.25">
      <c r="B115" t="s">
        <v>426</v>
      </c>
      <c r="C115" t="s">
        <v>602</v>
      </c>
      <c r="D115" t="s">
        <v>603</v>
      </c>
      <c r="F115" s="108" t="s">
        <v>173</v>
      </c>
      <c r="G115" s="13"/>
    </row>
    <row r="117" spans="2:25" x14ac:dyDescent="0.25">
      <c r="B117" s="109" t="s">
        <v>324</v>
      </c>
      <c r="C117" s="125"/>
      <c r="D117" s="125"/>
    </row>
    <row r="118" spans="2:25" x14ac:dyDescent="0.25">
      <c r="B118" s="109" t="s">
        <v>325</v>
      </c>
      <c r="C118" s="125"/>
      <c r="D118" s="125"/>
    </row>
    <row r="119" spans="2:25" x14ac:dyDescent="0.25">
      <c r="B119" s="109" t="s">
        <v>197</v>
      </c>
      <c r="C119" s="125" t="s">
        <v>162</v>
      </c>
      <c r="D119" s="125">
        <v>1</v>
      </c>
      <c r="F119" t="s">
        <v>290</v>
      </c>
      <c r="G119" t="s">
        <v>242</v>
      </c>
      <c r="H119" t="s">
        <v>606</v>
      </c>
    </row>
    <row r="120" spans="2:25" x14ac:dyDescent="0.25">
      <c r="B120" s="109" t="s">
        <v>547</v>
      </c>
      <c r="C120" s="125" t="s">
        <v>49</v>
      </c>
      <c r="D120" s="125">
        <v>2</v>
      </c>
      <c r="F120" t="s">
        <v>230</v>
      </c>
      <c r="G120" t="s">
        <v>82</v>
      </c>
      <c r="H120" t="s">
        <v>607</v>
      </c>
    </row>
    <row r="121" spans="2:25" x14ac:dyDescent="0.25">
      <c r="B121" s="109" t="s">
        <v>419</v>
      </c>
      <c r="C121" s="125" t="s">
        <v>49</v>
      </c>
      <c r="D121" s="125">
        <v>3</v>
      </c>
      <c r="F121" t="s">
        <v>98</v>
      </c>
      <c r="G121" t="s">
        <v>87</v>
      </c>
      <c r="H121" t="s">
        <v>608</v>
      </c>
    </row>
    <row r="122" spans="2:25" x14ac:dyDescent="0.25">
      <c r="B122" s="109" t="s">
        <v>555</v>
      </c>
      <c r="C122" s="125" t="s">
        <v>556</v>
      </c>
      <c r="D122" s="125">
        <v>4</v>
      </c>
      <c r="F122" t="s">
        <v>519</v>
      </c>
      <c r="G122" t="s">
        <v>461</v>
      </c>
      <c r="H122" t="s">
        <v>609</v>
      </c>
    </row>
    <row r="123" spans="2:25" s="125" customFormat="1" x14ac:dyDescent="0.25">
      <c r="B123" s="109" t="s">
        <v>210</v>
      </c>
      <c r="C123" s="125" t="s">
        <v>349</v>
      </c>
      <c r="D123" s="125">
        <v>5</v>
      </c>
      <c r="E123" s="186"/>
      <c r="F123" s="125" t="s">
        <v>100</v>
      </c>
      <c r="G123" s="125" t="s">
        <v>277</v>
      </c>
      <c r="H123" s="125" t="s">
        <v>610</v>
      </c>
      <c r="R123" s="35"/>
      <c r="S123" s="26"/>
      <c r="T123" s="26"/>
      <c r="U123" s="26"/>
      <c r="V123" s="26"/>
      <c r="W123" s="26"/>
      <c r="X123" s="26"/>
      <c r="Y123" s="26"/>
    </row>
    <row r="124" spans="2:25" x14ac:dyDescent="0.25">
      <c r="B124" s="109" t="s">
        <v>413</v>
      </c>
      <c r="C124" s="125" t="s">
        <v>49</v>
      </c>
      <c r="D124" s="125">
        <v>5</v>
      </c>
      <c r="F124" t="s">
        <v>55</v>
      </c>
      <c r="G124" t="s">
        <v>277</v>
      </c>
      <c r="H124" t="s">
        <v>610</v>
      </c>
    </row>
    <row r="125" spans="2:25" x14ac:dyDescent="0.25">
      <c r="B125" s="109"/>
      <c r="C125" s="125"/>
      <c r="D125" s="125"/>
    </row>
    <row r="126" spans="2:25" x14ac:dyDescent="0.25">
      <c r="B126" s="109" t="s">
        <v>326</v>
      </c>
      <c r="C126" s="125"/>
      <c r="D126" s="125"/>
    </row>
    <row r="127" spans="2:25" x14ac:dyDescent="0.25">
      <c r="B127" s="109" t="s">
        <v>142</v>
      </c>
      <c r="C127" s="125" t="s">
        <v>53</v>
      </c>
      <c r="D127" s="125">
        <v>1</v>
      </c>
      <c r="F127" t="s">
        <v>266</v>
      </c>
      <c r="G127" t="s">
        <v>242</v>
      </c>
      <c r="H127" t="s">
        <v>606</v>
      </c>
    </row>
    <row r="128" spans="2:25" x14ac:dyDescent="0.25">
      <c r="B128" s="109" t="s">
        <v>135</v>
      </c>
      <c r="C128" s="125" t="s">
        <v>39</v>
      </c>
      <c r="D128" s="125">
        <v>2</v>
      </c>
      <c r="F128" t="s">
        <v>94</v>
      </c>
      <c r="G128" t="s">
        <v>551</v>
      </c>
      <c r="H128" t="s">
        <v>607</v>
      </c>
    </row>
    <row r="129" spans="2:25" s="125" customFormat="1" x14ac:dyDescent="0.25">
      <c r="B129" s="109" t="s">
        <v>527</v>
      </c>
      <c r="C129" s="125" t="s">
        <v>39</v>
      </c>
      <c r="D129" s="125">
        <v>3</v>
      </c>
      <c r="E129" s="186"/>
      <c r="F129" s="125" t="s">
        <v>61</v>
      </c>
      <c r="G129" s="125" t="s">
        <v>298</v>
      </c>
      <c r="H129" s="125" t="s">
        <v>611</v>
      </c>
      <c r="R129" s="35"/>
      <c r="S129" s="26"/>
      <c r="T129" s="26"/>
      <c r="U129" s="26"/>
      <c r="V129" s="26"/>
      <c r="W129" s="26"/>
      <c r="X129" s="26"/>
      <c r="Y129" s="26"/>
    </row>
    <row r="130" spans="2:25" x14ac:dyDescent="0.25">
      <c r="B130" s="109" t="s">
        <v>81</v>
      </c>
      <c r="C130" s="125" t="s">
        <v>127</v>
      </c>
      <c r="D130" s="125">
        <v>3</v>
      </c>
      <c r="F130" t="s">
        <v>96</v>
      </c>
      <c r="G130" t="s">
        <v>298</v>
      </c>
      <c r="H130" t="s">
        <v>611</v>
      </c>
    </row>
    <row r="131" spans="2:25" x14ac:dyDescent="0.25">
      <c r="B131" s="109" t="s">
        <v>411</v>
      </c>
      <c r="C131" s="125" t="s">
        <v>412</v>
      </c>
      <c r="D131" s="125">
        <v>5</v>
      </c>
      <c r="F131" t="s">
        <v>58</v>
      </c>
      <c r="G131" t="s">
        <v>507</v>
      </c>
      <c r="H131" t="s">
        <v>612</v>
      </c>
    </row>
    <row r="132" spans="2:25" x14ac:dyDescent="0.25">
      <c r="B132" s="109"/>
      <c r="C132" s="125"/>
      <c r="D132" s="125"/>
    </row>
    <row r="133" spans="2:25" x14ac:dyDescent="0.25">
      <c r="B133" s="109" t="s">
        <v>479</v>
      </c>
      <c r="C133" s="125"/>
      <c r="D133" s="125"/>
    </row>
    <row r="134" spans="2:25" x14ac:dyDescent="0.25">
      <c r="B134" s="109" t="s">
        <v>130</v>
      </c>
      <c r="C134" s="125" t="s">
        <v>39</v>
      </c>
      <c r="D134" s="125">
        <v>1</v>
      </c>
      <c r="F134" t="s">
        <v>84</v>
      </c>
      <c r="G134" t="s">
        <v>223</v>
      </c>
      <c r="H134" t="s">
        <v>606</v>
      </c>
    </row>
    <row r="135" spans="2:25" x14ac:dyDescent="0.25">
      <c r="B135" s="125" t="s">
        <v>149</v>
      </c>
      <c r="C135" s="125" t="s">
        <v>39</v>
      </c>
      <c r="D135" s="125">
        <v>2</v>
      </c>
      <c r="F135" t="s">
        <v>397</v>
      </c>
      <c r="G135" t="s">
        <v>88</v>
      </c>
      <c r="H135" t="s">
        <v>607</v>
      </c>
    </row>
    <row r="136" spans="2:25" x14ac:dyDescent="0.25">
      <c r="B136" t="s">
        <v>533</v>
      </c>
      <c r="C136" t="s">
        <v>39</v>
      </c>
      <c r="D136">
        <v>3</v>
      </c>
      <c r="F136" t="s">
        <v>255</v>
      </c>
      <c r="G136" t="s">
        <v>278</v>
      </c>
      <c r="H136" t="s">
        <v>608</v>
      </c>
    </row>
    <row r="137" spans="2:25" x14ac:dyDescent="0.25">
      <c r="B137" t="s">
        <v>195</v>
      </c>
      <c r="C137" t="s">
        <v>49</v>
      </c>
      <c r="D137">
        <v>4</v>
      </c>
      <c r="F137" t="s">
        <v>268</v>
      </c>
      <c r="G137" t="s">
        <v>301</v>
      </c>
      <c r="H137" t="s">
        <v>613</v>
      </c>
    </row>
    <row r="138" spans="2:25" x14ac:dyDescent="0.25">
      <c r="B138" t="s">
        <v>538</v>
      </c>
      <c r="C138" t="s">
        <v>349</v>
      </c>
      <c r="D138">
        <v>4</v>
      </c>
      <c r="F138" t="s">
        <v>396</v>
      </c>
      <c r="G138" t="s">
        <v>301</v>
      </c>
      <c r="H138" s="186" t="s">
        <v>613</v>
      </c>
    </row>
    <row r="139" spans="2:25" x14ac:dyDescent="0.25">
      <c r="B139" t="s">
        <v>536</v>
      </c>
      <c r="C139" t="s">
        <v>127</v>
      </c>
      <c r="D139">
        <v>4</v>
      </c>
      <c r="F139" t="s">
        <v>416</v>
      </c>
      <c r="G139" t="s">
        <v>301</v>
      </c>
      <c r="H139" s="186" t="s">
        <v>613</v>
      </c>
    </row>
    <row r="141" spans="2:25" x14ac:dyDescent="0.25">
      <c r="B141" t="s">
        <v>598</v>
      </c>
    </row>
    <row r="142" spans="2:25" x14ac:dyDescent="0.25">
      <c r="B142" t="s">
        <v>520</v>
      </c>
      <c r="C142" t="s">
        <v>37</v>
      </c>
      <c r="D142">
        <v>1</v>
      </c>
      <c r="F142" t="s">
        <v>582</v>
      </c>
      <c r="G142" t="s">
        <v>281</v>
      </c>
      <c r="H142" t="s">
        <v>606</v>
      </c>
    </row>
    <row r="143" spans="2:25" x14ac:dyDescent="0.25">
      <c r="B143" t="s">
        <v>213</v>
      </c>
      <c r="C143" t="s">
        <v>39</v>
      </c>
      <c r="D143">
        <v>2</v>
      </c>
      <c r="F143" t="s">
        <v>578</v>
      </c>
      <c r="G143" t="s">
        <v>362</v>
      </c>
      <c r="H143" t="s">
        <v>607</v>
      </c>
    </row>
    <row r="144" spans="2:25" x14ac:dyDescent="0.25">
      <c r="B144" t="s">
        <v>148</v>
      </c>
      <c r="C144" t="s">
        <v>49</v>
      </c>
      <c r="D144">
        <v>3</v>
      </c>
      <c r="F144" t="s">
        <v>577</v>
      </c>
      <c r="G144" t="s">
        <v>226</v>
      </c>
      <c r="H144" t="s">
        <v>608</v>
      </c>
    </row>
    <row r="145" spans="2:8" x14ac:dyDescent="0.25">
      <c r="B145" t="s">
        <v>575</v>
      </c>
      <c r="D145">
        <v>4</v>
      </c>
      <c r="F145" t="s">
        <v>576</v>
      </c>
      <c r="G145" t="s">
        <v>73</v>
      </c>
      <c r="H145" t="s">
        <v>609</v>
      </c>
    </row>
    <row r="146" spans="2:8" x14ac:dyDescent="0.25">
      <c r="B146" t="s">
        <v>532</v>
      </c>
      <c r="C146" t="s">
        <v>39</v>
      </c>
      <c r="D146">
        <v>5</v>
      </c>
      <c r="F146" t="s">
        <v>574</v>
      </c>
      <c r="G146" t="s">
        <v>74</v>
      </c>
      <c r="H146" t="s">
        <v>612</v>
      </c>
    </row>
  </sheetData>
  <sortState ref="B10:X101">
    <sortCondition ref="G10:G101"/>
    <sortCondition descending="1" ref="J10:J101"/>
  </sortState>
  <mergeCells count="14">
    <mergeCell ref="C103:G103"/>
    <mergeCell ref="B104:D104"/>
    <mergeCell ref="M104:P104"/>
    <mergeCell ref="T104:X104"/>
    <mergeCell ref="C6:D6"/>
    <mergeCell ref="B7:D7"/>
    <mergeCell ref="B102:D102"/>
    <mergeCell ref="M102:P102"/>
    <mergeCell ref="T102:X102"/>
    <mergeCell ref="C4:D4"/>
    <mergeCell ref="C5:D5"/>
    <mergeCell ref="C2:D2"/>
    <mergeCell ref="C3:D3"/>
    <mergeCell ref="AC5:AH15"/>
  </mergeCells>
  <pageMargins left="0.23622047244094499" right="0.23622047244094499" top="0.74803149606299202" bottom="0.74803149606299202" header="0.31496062992126" footer="0.31496062992126"/>
  <pageSetup paperSize="9" scale="71" fitToHeight="2" orientation="portrait" horizontalDpi="4294967293"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O128"/>
  <sheetViews>
    <sheetView workbookViewId="0">
      <pane xSplit="3" ySplit="10" topLeftCell="D65" activePane="bottomRight" state="frozen"/>
      <selection pane="topRight" activeCell="D1" sqref="D1"/>
      <selection pane="bottomLeft" activeCell="A11" sqref="A11"/>
      <selection pane="bottomRight" activeCell="B24" sqref="B24:E24"/>
    </sheetView>
  </sheetViews>
  <sheetFormatPr defaultRowHeight="15" x14ac:dyDescent="0.25"/>
  <cols>
    <col min="1" max="1" width="3" style="186" bestFit="1" customWidth="1"/>
    <col min="2" max="2" width="14.5703125" style="186" bestFit="1" customWidth="1"/>
    <col min="3" max="3" width="12.85546875" style="186" customWidth="1"/>
    <col min="4" max="5" width="9.140625" style="186" customWidth="1"/>
    <col min="6" max="7" width="10.7109375" style="186" bestFit="1" customWidth="1"/>
    <col min="8" max="8" width="9.140625" style="186"/>
    <col min="9" max="9" width="9.140625" style="186" customWidth="1"/>
    <col min="10" max="10" width="7.85546875" style="186" hidden="1" customWidth="1"/>
    <col min="11" max="11" width="7.85546875" style="186" customWidth="1"/>
    <col min="12" max="12" width="3.7109375" style="186" customWidth="1"/>
    <col min="13" max="13" width="2.140625" style="186" customWidth="1"/>
    <col min="14" max="15" width="3.5703125" style="186" customWidth="1"/>
    <col min="16" max="17" width="3.5703125" style="186" hidden="1" customWidth="1"/>
    <col min="18" max="19" width="3.5703125" style="186" customWidth="1"/>
    <col min="20" max="21" width="3.5703125" style="186" hidden="1" customWidth="1"/>
    <col min="22" max="23" width="3.5703125" style="186" customWidth="1"/>
    <col min="24" max="26" width="3.5703125" style="186" hidden="1" customWidth="1"/>
    <col min="27" max="27" width="2.7109375" style="186" customWidth="1"/>
    <col min="28" max="28" width="3.5703125" style="186" bestFit="1" customWidth="1"/>
    <col min="29" max="29" width="3.5703125" style="35" bestFit="1" customWidth="1"/>
    <col min="30" max="30" width="3.85546875" style="26" bestFit="1" customWidth="1"/>
    <col min="31" max="35" width="3.28515625" style="26" customWidth="1"/>
    <col min="36" max="36" width="4.140625" style="26" hidden="1" customWidth="1"/>
    <col min="37" max="37" width="4.140625" style="26" customWidth="1"/>
    <col min="38" max="39" width="3.28515625" style="26" customWidth="1"/>
    <col min="40" max="40" width="2.7109375" style="26" hidden="1" customWidth="1"/>
    <col min="41" max="41" width="2.85546875" style="186" bestFit="1" customWidth="1"/>
    <col min="42" max="43" width="9.140625" style="186"/>
    <col min="44" max="44" width="10.7109375" style="186" bestFit="1" customWidth="1"/>
    <col min="45" max="16384" width="9.140625" style="186"/>
  </cols>
  <sheetData>
    <row r="1" spans="1:41" x14ac:dyDescent="0.25">
      <c r="L1" s="301"/>
      <c r="M1" s="301" t="s">
        <v>4</v>
      </c>
      <c r="N1" s="301"/>
      <c r="O1" s="301"/>
      <c r="Z1" s="186" t="s">
        <v>1</v>
      </c>
      <c r="AB1" s="186" t="s">
        <v>4</v>
      </c>
      <c r="AC1" s="186"/>
      <c r="AD1" s="35"/>
      <c r="AH1" s="26" t="s">
        <v>4</v>
      </c>
      <c r="AJ1" s="26" t="s">
        <v>4</v>
      </c>
      <c r="AO1" s="26"/>
    </row>
    <row r="2" spans="1:41" x14ac:dyDescent="0.25">
      <c r="B2" s="1" t="s">
        <v>376</v>
      </c>
      <c r="C2" s="348"/>
      <c r="D2" s="348"/>
      <c r="E2" s="299"/>
      <c r="F2" s="3"/>
      <c r="G2" s="4"/>
      <c r="H2" s="299"/>
      <c r="I2" s="299"/>
      <c r="J2" s="299"/>
      <c r="K2" s="299"/>
      <c r="L2" s="301" t="s">
        <v>1</v>
      </c>
      <c r="M2" s="301" t="s">
        <v>7</v>
      </c>
      <c r="N2" s="301"/>
      <c r="O2" s="301"/>
      <c r="P2" s="301" t="s">
        <v>13</v>
      </c>
      <c r="Q2" s="301"/>
      <c r="R2" s="301"/>
      <c r="S2" s="301"/>
      <c r="T2" s="301"/>
      <c r="U2" s="301"/>
      <c r="V2" s="301"/>
      <c r="W2" s="301"/>
      <c r="X2" s="301"/>
      <c r="Y2" s="301"/>
      <c r="Z2" s="301"/>
      <c r="AA2" s="301"/>
      <c r="AB2" s="301"/>
      <c r="AC2" s="303"/>
      <c r="AD2" s="3"/>
      <c r="AE2" s="302"/>
      <c r="AF2" s="302"/>
      <c r="AH2" s="26" t="s">
        <v>7</v>
      </c>
      <c r="AL2" s="28"/>
      <c r="AM2" s="28"/>
      <c r="AN2" s="28"/>
      <c r="AO2" s="28"/>
    </row>
    <row r="3" spans="1:41" x14ac:dyDescent="0.25">
      <c r="A3" s="1"/>
      <c r="B3" s="1" t="s">
        <v>1077</v>
      </c>
      <c r="C3" s="348"/>
      <c r="D3" s="348"/>
      <c r="E3" s="299"/>
      <c r="F3" s="3"/>
      <c r="G3" s="4"/>
      <c r="H3" s="299"/>
      <c r="I3" s="299"/>
      <c r="J3" s="299"/>
      <c r="K3" s="299"/>
      <c r="L3" s="301"/>
      <c r="M3" s="301" t="s">
        <v>3</v>
      </c>
      <c r="N3" s="301"/>
      <c r="O3" s="301"/>
      <c r="P3" s="301"/>
      <c r="Q3" s="301" t="s">
        <v>998</v>
      </c>
      <c r="R3" s="301" t="s">
        <v>5</v>
      </c>
      <c r="S3" s="301"/>
      <c r="W3" s="301"/>
      <c r="X3" s="301"/>
      <c r="Y3" s="301"/>
      <c r="Z3" s="301" t="s">
        <v>27</v>
      </c>
      <c r="AA3" s="301"/>
      <c r="AB3" s="301" t="s">
        <v>27</v>
      </c>
      <c r="AC3" s="303" t="s">
        <v>4</v>
      </c>
      <c r="AD3" s="3"/>
      <c r="AE3" s="302"/>
      <c r="AF3" s="302"/>
      <c r="AG3" s="28"/>
      <c r="AH3" s="28" t="s">
        <v>3</v>
      </c>
      <c r="AI3" s="28"/>
      <c r="AJ3" s="28" t="s">
        <v>27</v>
      </c>
      <c r="AK3" s="28"/>
      <c r="AL3" s="302"/>
      <c r="AM3" s="302"/>
      <c r="AN3" s="302"/>
      <c r="AO3" s="302" t="s">
        <v>5</v>
      </c>
    </row>
    <row r="4" spans="1:41" x14ac:dyDescent="0.25">
      <c r="A4" s="1"/>
      <c r="B4" s="21" t="s">
        <v>1078</v>
      </c>
      <c r="C4" s="348"/>
      <c r="D4" s="348"/>
      <c r="E4" s="299"/>
      <c r="F4" s="3"/>
      <c r="G4" s="4"/>
      <c r="H4" s="299"/>
      <c r="I4" s="299"/>
      <c r="J4" s="299"/>
      <c r="K4" s="299"/>
      <c r="L4" s="301" t="s">
        <v>163</v>
      </c>
      <c r="M4" s="301" t="s">
        <v>1</v>
      </c>
      <c r="N4" s="301"/>
      <c r="O4" s="301"/>
      <c r="P4" s="301" t="s">
        <v>5</v>
      </c>
      <c r="Q4" s="301"/>
      <c r="R4" s="301" t="s">
        <v>7</v>
      </c>
      <c r="S4" s="301"/>
      <c r="T4" s="301" t="s">
        <v>8</v>
      </c>
      <c r="U4" s="301"/>
      <c r="V4" s="301"/>
      <c r="W4" s="301"/>
      <c r="X4" s="301"/>
      <c r="Y4" s="301"/>
      <c r="Z4" s="301" t="s">
        <v>9</v>
      </c>
      <c r="AA4" s="301" t="s">
        <v>977</v>
      </c>
      <c r="AB4" s="301" t="s">
        <v>9</v>
      </c>
      <c r="AC4" s="303" t="s">
        <v>3</v>
      </c>
      <c r="AD4" s="3" t="s">
        <v>4</v>
      </c>
      <c r="AE4" s="302"/>
      <c r="AF4" s="302"/>
      <c r="AG4" s="28"/>
      <c r="AH4" s="28" t="s">
        <v>1</v>
      </c>
      <c r="AI4" s="28"/>
      <c r="AJ4" s="302" t="s">
        <v>9</v>
      </c>
      <c r="AK4" s="302" t="s">
        <v>977</v>
      </c>
      <c r="AL4" s="302"/>
      <c r="AM4" s="302"/>
      <c r="AN4" s="302"/>
      <c r="AO4" s="302" t="s">
        <v>7</v>
      </c>
    </row>
    <row r="5" spans="1:41" x14ac:dyDescent="0.25">
      <c r="A5" s="1"/>
      <c r="B5" s="1" t="s">
        <v>1079</v>
      </c>
      <c r="C5" s="348"/>
      <c r="D5" s="348"/>
      <c r="E5" s="299"/>
      <c r="F5" s="3"/>
      <c r="G5" s="4"/>
      <c r="H5" s="299"/>
      <c r="I5" s="299"/>
      <c r="J5" s="299"/>
      <c r="K5" s="299"/>
      <c r="L5" s="301" t="s">
        <v>9</v>
      </c>
      <c r="M5" s="301" t="s">
        <v>12</v>
      </c>
      <c r="N5" s="301" t="s">
        <v>9</v>
      </c>
      <c r="O5" s="301" t="s">
        <v>16</v>
      </c>
      <c r="P5" s="301" t="s">
        <v>1</v>
      </c>
      <c r="Q5" s="301" t="s">
        <v>13</v>
      </c>
      <c r="R5" s="301" t="s">
        <v>11</v>
      </c>
      <c r="S5" s="301" t="s">
        <v>1024</v>
      </c>
      <c r="T5" s="301" t="s">
        <v>2</v>
      </c>
      <c r="U5" s="301"/>
      <c r="V5" s="301"/>
      <c r="W5" s="301"/>
      <c r="X5" s="301"/>
      <c r="Y5" s="301"/>
      <c r="Z5" s="301" t="s">
        <v>1</v>
      </c>
      <c r="AA5" s="301" t="s">
        <v>3</v>
      </c>
      <c r="AB5" s="301" t="s">
        <v>1</v>
      </c>
      <c r="AC5" s="303" t="s">
        <v>8</v>
      </c>
      <c r="AD5" s="3" t="s">
        <v>3</v>
      </c>
      <c r="AE5" s="302"/>
      <c r="AF5" s="302"/>
      <c r="AG5" s="28" t="s">
        <v>16</v>
      </c>
      <c r="AH5" s="28" t="s">
        <v>12</v>
      </c>
      <c r="AI5" s="28" t="s">
        <v>7</v>
      </c>
      <c r="AJ5" s="302" t="s">
        <v>1</v>
      </c>
      <c r="AK5" s="302" t="s">
        <v>3</v>
      </c>
      <c r="AL5" s="302"/>
      <c r="AM5" s="302" t="s">
        <v>9</v>
      </c>
      <c r="AO5" s="302" t="s">
        <v>11</v>
      </c>
    </row>
    <row r="6" spans="1:41" x14ac:dyDescent="0.25">
      <c r="A6" s="1"/>
      <c r="B6" s="1"/>
      <c r="C6" s="348"/>
      <c r="D6" s="348"/>
      <c r="E6" s="299"/>
      <c r="F6" s="3"/>
      <c r="G6" s="4"/>
      <c r="H6" s="299"/>
      <c r="I6" s="299"/>
      <c r="J6" s="299"/>
      <c r="K6" s="299"/>
      <c r="L6" s="301" t="s">
        <v>2</v>
      </c>
      <c r="M6" s="301" t="s">
        <v>13</v>
      </c>
      <c r="N6" s="301"/>
      <c r="O6" s="301"/>
      <c r="P6" s="301" t="s">
        <v>14</v>
      </c>
      <c r="Q6" s="301" t="s">
        <v>1</v>
      </c>
      <c r="R6" s="301" t="s">
        <v>4</v>
      </c>
      <c r="S6" s="301" t="s">
        <v>3</v>
      </c>
      <c r="T6" s="301" t="s">
        <v>14</v>
      </c>
      <c r="U6" s="301"/>
      <c r="V6" s="301" t="s">
        <v>1036</v>
      </c>
      <c r="W6" s="301"/>
      <c r="X6" s="301" t="s">
        <v>16</v>
      </c>
      <c r="Y6" s="301" t="s">
        <v>763</v>
      </c>
      <c r="Z6" s="301" t="s">
        <v>12</v>
      </c>
      <c r="AA6" s="301" t="s">
        <v>12</v>
      </c>
      <c r="AB6" s="301" t="s">
        <v>12</v>
      </c>
      <c r="AC6" s="303"/>
      <c r="AD6" s="3" t="s">
        <v>4</v>
      </c>
      <c r="AE6" s="302" t="s">
        <v>8</v>
      </c>
      <c r="AF6" s="302" t="s">
        <v>13</v>
      </c>
      <c r="AG6" s="28"/>
      <c r="AH6" s="28" t="s">
        <v>13</v>
      </c>
      <c r="AI6" s="28" t="s">
        <v>3</v>
      </c>
      <c r="AJ6" s="302" t="s">
        <v>12</v>
      </c>
      <c r="AK6" s="302" t="s">
        <v>12</v>
      </c>
      <c r="AL6" s="302" t="s">
        <v>16</v>
      </c>
      <c r="AM6" s="302"/>
      <c r="AN6" s="302" t="s">
        <v>13</v>
      </c>
      <c r="AO6" s="302" t="s">
        <v>4</v>
      </c>
    </row>
    <row r="7" spans="1:41" x14ac:dyDescent="0.25">
      <c r="A7" s="1"/>
      <c r="B7" s="117"/>
      <c r="C7" s="117"/>
      <c r="D7" s="117"/>
      <c r="E7" s="299"/>
      <c r="F7" s="3"/>
      <c r="G7" s="4"/>
      <c r="H7" s="299"/>
      <c r="I7" s="299"/>
      <c r="J7" s="299"/>
      <c r="K7" s="299"/>
      <c r="L7" s="301" t="s">
        <v>2</v>
      </c>
      <c r="M7" s="301" t="s">
        <v>14</v>
      </c>
      <c r="N7" s="301" t="s">
        <v>1</v>
      </c>
      <c r="O7" s="301" t="s">
        <v>17</v>
      </c>
      <c r="P7" s="301" t="s">
        <v>16</v>
      </c>
      <c r="Q7" s="301" t="s">
        <v>17</v>
      </c>
      <c r="R7" s="301" t="s">
        <v>11</v>
      </c>
      <c r="S7" s="301" t="s">
        <v>9</v>
      </c>
      <c r="T7" s="301" t="s">
        <v>11</v>
      </c>
      <c r="U7" s="301" t="s">
        <v>1052</v>
      </c>
      <c r="V7" s="301" t="s">
        <v>3</v>
      </c>
      <c r="W7" s="301" t="s">
        <v>1025</v>
      </c>
      <c r="X7" s="301" t="s">
        <v>3</v>
      </c>
      <c r="Y7" s="301" t="s">
        <v>6</v>
      </c>
      <c r="Z7" s="301" t="s">
        <v>14</v>
      </c>
      <c r="AA7" s="301" t="s">
        <v>27</v>
      </c>
      <c r="AB7" s="301" t="s">
        <v>14</v>
      </c>
      <c r="AC7" s="303" t="s">
        <v>9</v>
      </c>
      <c r="AD7" s="3" t="s">
        <v>14</v>
      </c>
      <c r="AE7" s="302" t="s">
        <v>3</v>
      </c>
      <c r="AF7" s="302" t="s">
        <v>14</v>
      </c>
      <c r="AG7" s="302" t="s">
        <v>1</v>
      </c>
      <c r="AH7" s="302" t="s">
        <v>14</v>
      </c>
      <c r="AI7" s="302" t="s">
        <v>9</v>
      </c>
      <c r="AJ7" s="302" t="s">
        <v>14</v>
      </c>
      <c r="AK7" s="302" t="s">
        <v>27</v>
      </c>
      <c r="AL7" s="302" t="s">
        <v>3</v>
      </c>
      <c r="AM7" s="302" t="s">
        <v>1</v>
      </c>
      <c r="AN7" s="302" t="s">
        <v>14</v>
      </c>
      <c r="AO7" s="302" t="s">
        <v>11</v>
      </c>
    </row>
    <row r="8" spans="1:41" x14ac:dyDescent="0.25">
      <c r="A8" s="1"/>
      <c r="B8" s="299"/>
      <c r="C8" s="299"/>
      <c r="D8" s="299"/>
      <c r="E8" s="299"/>
      <c r="F8" s="3"/>
      <c r="G8" s="4"/>
      <c r="H8" s="299"/>
      <c r="I8" s="299"/>
      <c r="J8" s="299"/>
      <c r="K8" s="299"/>
      <c r="L8" s="301" t="s">
        <v>17</v>
      </c>
      <c r="M8" s="301" t="s">
        <v>6</v>
      </c>
      <c r="N8" s="301" t="s">
        <v>14</v>
      </c>
      <c r="O8" s="301" t="s">
        <v>17</v>
      </c>
      <c r="P8" s="301" t="s">
        <v>16</v>
      </c>
      <c r="Q8" s="301" t="s">
        <v>14</v>
      </c>
      <c r="R8" s="301" t="s">
        <v>12</v>
      </c>
      <c r="S8" s="301" t="s">
        <v>12</v>
      </c>
      <c r="T8" s="301" t="s">
        <v>6</v>
      </c>
      <c r="U8" s="301" t="s">
        <v>14</v>
      </c>
      <c r="V8" s="301" t="s">
        <v>9</v>
      </c>
      <c r="W8" s="301" t="s">
        <v>16</v>
      </c>
      <c r="X8" s="301" t="s">
        <v>2</v>
      </c>
      <c r="Y8" s="301" t="s">
        <v>14</v>
      </c>
      <c r="Z8" s="301" t="s">
        <v>1</v>
      </c>
      <c r="AA8" s="301" t="s">
        <v>17</v>
      </c>
      <c r="AB8" s="301" t="s">
        <v>1</v>
      </c>
      <c r="AC8" s="303" t="s">
        <v>8</v>
      </c>
      <c r="AD8" s="3" t="s">
        <v>2</v>
      </c>
      <c r="AE8" s="302" t="s">
        <v>9</v>
      </c>
      <c r="AF8" s="302" t="s">
        <v>16</v>
      </c>
      <c r="AG8" s="302" t="s">
        <v>14</v>
      </c>
      <c r="AH8" s="302" t="s">
        <v>6</v>
      </c>
      <c r="AI8" s="302" t="s">
        <v>12</v>
      </c>
      <c r="AJ8" s="302" t="s">
        <v>1</v>
      </c>
      <c r="AK8" s="302" t="s">
        <v>17</v>
      </c>
      <c r="AL8" s="302" t="s">
        <v>2</v>
      </c>
      <c r="AM8" s="302" t="s">
        <v>14</v>
      </c>
      <c r="AN8" s="302" t="s">
        <v>16</v>
      </c>
      <c r="AO8" s="302" t="s">
        <v>12</v>
      </c>
    </row>
    <row r="9" spans="1:41" x14ac:dyDescent="0.25">
      <c r="A9" s="1"/>
      <c r="B9" s="299"/>
      <c r="C9" s="299"/>
      <c r="D9" s="299"/>
      <c r="E9" s="299"/>
      <c r="F9" s="3"/>
      <c r="G9" s="4"/>
      <c r="H9" s="299"/>
      <c r="I9" s="299"/>
      <c r="J9" s="299"/>
      <c r="K9" s="299"/>
      <c r="L9" s="301" t="s">
        <v>4</v>
      </c>
      <c r="M9" s="301" t="s">
        <v>10</v>
      </c>
      <c r="N9" s="301" t="s">
        <v>28</v>
      </c>
      <c r="O9" s="301" t="s">
        <v>2</v>
      </c>
      <c r="P9" s="301" t="s">
        <v>17</v>
      </c>
      <c r="Q9" s="301" t="s">
        <v>163</v>
      </c>
      <c r="R9" s="301" t="s">
        <v>27</v>
      </c>
      <c r="S9" s="301" t="s">
        <v>15</v>
      </c>
      <c r="T9" s="301" t="s">
        <v>17</v>
      </c>
      <c r="U9" s="301" t="s">
        <v>13</v>
      </c>
      <c r="V9" s="301" t="s">
        <v>4</v>
      </c>
      <c r="W9" s="301" t="s">
        <v>15</v>
      </c>
      <c r="X9" s="301" t="s">
        <v>17</v>
      </c>
      <c r="Y9" s="301" t="s">
        <v>15</v>
      </c>
      <c r="Z9" s="301" t="s">
        <v>15</v>
      </c>
      <c r="AA9" s="301" t="s">
        <v>1</v>
      </c>
      <c r="AB9" s="301" t="s">
        <v>15</v>
      </c>
      <c r="AC9" s="303" t="s">
        <v>16</v>
      </c>
      <c r="AD9" s="3" t="s">
        <v>16</v>
      </c>
      <c r="AE9" s="302" t="s">
        <v>4</v>
      </c>
      <c r="AF9" s="302" t="s">
        <v>16</v>
      </c>
      <c r="AG9" s="302" t="s">
        <v>28</v>
      </c>
      <c r="AH9" s="302" t="s">
        <v>10</v>
      </c>
      <c r="AI9" s="302" t="s">
        <v>15</v>
      </c>
      <c r="AJ9" s="302" t="s">
        <v>15</v>
      </c>
      <c r="AK9" s="302" t="s">
        <v>1</v>
      </c>
      <c r="AL9" s="302" t="s">
        <v>17</v>
      </c>
      <c r="AM9" s="302" t="s">
        <v>28</v>
      </c>
      <c r="AN9" s="302" t="s">
        <v>16</v>
      </c>
      <c r="AO9" s="302" t="s">
        <v>27</v>
      </c>
    </row>
    <row r="10" spans="1:41" x14ac:dyDescent="0.25">
      <c r="A10" s="1" t="s">
        <v>18</v>
      </c>
      <c r="B10" s="299" t="s">
        <v>19</v>
      </c>
      <c r="C10" s="299" t="s">
        <v>20</v>
      </c>
      <c r="D10" s="299" t="s">
        <v>21</v>
      </c>
      <c r="E10" s="299" t="s">
        <v>720</v>
      </c>
      <c r="F10" s="299" t="s">
        <v>122</v>
      </c>
      <c r="G10" s="3" t="s">
        <v>25</v>
      </c>
      <c r="H10" s="4" t="s">
        <v>22</v>
      </c>
      <c r="I10" s="299" t="s">
        <v>23</v>
      </c>
      <c r="J10" s="299"/>
      <c r="K10" s="299" t="s">
        <v>24</v>
      </c>
      <c r="L10" s="259" t="s">
        <v>1080</v>
      </c>
      <c r="M10" s="217" t="s">
        <v>856</v>
      </c>
      <c r="N10" s="259" t="s">
        <v>725</v>
      </c>
      <c r="O10" s="301" t="s">
        <v>855</v>
      </c>
      <c r="P10" s="259" t="s">
        <v>962</v>
      </c>
      <c r="Q10" s="259" t="s">
        <v>997</v>
      </c>
      <c r="R10" s="259" t="s">
        <v>175</v>
      </c>
      <c r="S10" s="259" t="s">
        <v>854</v>
      </c>
      <c r="T10" s="259" t="s">
        <v>176</v>
      </c>
      <c r="U10" s="259" t="s">
        <v>786</v>
      </c>
      <c r="V10" s="259" t="s">
        <v>173</v>
      </c>
      <c r="W10" s="259" t="s">
        <v>787</v>
      </c>
      <c r="X10" s="259" t="s">
        <v>715</v>
      </c>
      <c r="Y10" s="259" t="s">
        <v>961</v>
      </c>
      <c r="Z10" s="259" t="s">
        <v>931</v>
      </c>
      <c r="AA10" s="259" t="s">
        <v>1072</v>
      </c>
      <c r="AB10" s="259" t="s">
        <v>511</v>
      </c>
    </row>
    <row r="11" spans="1:41" x14ac:dyDescent="0.25">
      <c r="A11" s="55">
        <v>1</v>
      </c>
      <c r="B11" s="55" t="s">
        <v>823</v>
      </c>
      <c r="C11" s="55" t="s">
        <v>127</v>
      </c>
      <c r="D11" s="55"/>
      <c r="E11" s="55" t="s">
        <v>768</v>
      </c>
      <c r="F11" s="55" t="str">
        <f t="shared" ref="F11:F53" si="0">LEFT(H11,1)</f>
        <v>A</v>
      </c>
      <c r="G11" s="63">
        <v>1</v>
      </c>
      <c r="H11" s="69" t="s">
        <v>265</v>
      </c>
      <c r="I11" s="70" t="s">
        <v>1098</v>
      </c>
      <c r="J11" s="70" t="s">
        <v>1099</v>
      </c>
      <c r="K11" s="115">
        <f t="shared" ref="K11:K42" si="1">J11*0.0283</f>
        <v>13.65475</v>
      </c>
      <c r="L11" s="55"/>
      <c r="M11" s="55"/>
      <c r="N11" s="55">
        <v>3</v>
      </c>
      <c r="O11" s="55"/>
      <c r="P11" s="55"/>
      <c r="Q11" s="55"/>
      <c r="R11" s="55"/>
      <c r="S11" s="55"/>
      <c r="T11" s="55"/>
      <c r="U11" s="55"/>
      <c r="V11" s="55">
        <v>1</v>
      </c>
      <c r="W11" s="55"/>
      <c r="X11" s="55"/>
      <c r="Y11" s="55"/>
      <c r="Z11" s="55"/>
      <c r="AA11" s="55"/>
      <c r="AB11" s="55"/>
      <c r="AC11" s="19">
        <f t="shared" ref="AC11:AC42" si="2">SUM(AE11:AO11)</f>
        <v>0</v>
      </c>
      <c r="AD11" s="61">
        <f t="shared" ref="AD11:AD42" si="3">SUM(L11:AC11)</f>
        <v>4</v>
      </c>
      <c r="AE11" s="30"/>
      <c r="AF11" s="31"/>
      <c r="AG11" s="31"/>
      <c r="AH11" s="31"/>
      <c r="AI11" s="31"/>
      <c r="AJ11" s="31"/>
      <c r="AK11" s="31"/>
      <c r="AL11" s="31"/>
      <c r="AM11" s="31"/>
      <c r="AN11" s="31"/>
      <c r="AO11" s="31"/>
    </row>
    <row r="12" spans="1:41" x14ac:dyDescent="0.25">
      <c r="A12" s="85">
        <v>2</v>
      </c>
      <c r="B12" s="54" t="s">
        <v>207</v>
      </c>
      <c r="C12" s="54" t="s">
        <v>43</v>
      </c>
      <c r="D12" s="54"/>
      <c r="E12" s="55" t="s">
        <v>550</v>
      </c>
      <c r="F12" s="55" t="str">
        <f t="shared" si="0"/>
        <v>B</v>
      </c>
      <c r="G12" s="56">
        <v>1</v>
      </c>
      <c r="H12" s="57" t="s">
        <v>237</v>
      </c>
      <c r="I12" s="58" t="s">
        <v>1090</v>
      </c>
      <c r="J12" s="70" t="s">
        <v>1091</v>
      </c>
      <c r="K12" s="115">
        <f t="shared" si="1"/>
        <v>6.3957999999999995</v>
      </c>
      <c r="L12" s="54"/>
      <c r="M12" s="54"/>
      <c r="N12" s="54">
        <v>1</v>
      </c>
      <c r="O12" s="54"/>
      <c r="P12" s="54"/>
      <c r="Q12" s="54"/>
      <c r="R12" s="54"/>
      <c r="S12" s="54"/>
      <c r="T12" s="54"/>
      <c r="U12" s="54"/>
      <c r="V12" s="54">
        <v>3</v>
      </c>
      <c r="W12" s="54">
        <v>2</v>
      </c>
      <c r="X12" s="54"/>
      <c r="Y12" s="54"/>
      <c r="Z12" s="54"/>
      <c r="AA12" s="54"/>
      <c r="AB12" s="54"/>
      <c r="AC12" s="19">
        <f t="shared" si="2"/>
        <v>0</v>
      </c>
      <c r="AD12" s="61">
        <f t="shared" si="3"/>
        <v>6</v>
      </c>
      <c r="AE12" s="33"/>
      <c r="AF12" s="34"/>
      <c r="AG12" s="34"/>
      <c r="AH12" s="34"/>
      <c r="AI12" s="34"/>
      <c r="AJ12" s="34"/>
      <c r="AK12" s="34"/>
      <c r="AL12" s="34"/>
      <c r="AM12" s="34"/>
      <c r="AN12" s="34"/>
      <c r="AO12" s="34"/>
    </row>
    <row r="13" spans="1:41" x14ac:dyDescent="0.25">
      <c r="A13" s="54">
        <v>3</v>
      </c>
      <c r="B13" s="85" t="s">
        <v>125</v>
      </c>
      <c r="C13" s="85" t="s">
        <v>39</v>
      </c>
      <c r="D13" s="85"/>
      <c r="E13" s="80" t="s">
        <v>550</v>
      </c>
      <c r="F13" s="55" t="str">
        <f t="shared" si="0"/>
        <v>A</v>
      </c>
      <c r="G13" s="81">
        <v>2</v>
      </c>
      <c r="H13" s="87" t="s">
        <v>52</v>
      </c>
      <c r="I13" s="25" t="s">
        <v>1094</v>
      </c>
      <c r="J13" s="25" t="s">
        <v>1095</v>
      </c>
      <c r="K13" s="116">
        <f t="shared" si="1"/>
        <v>11.27755</v>
      </c>
      <c r="L13" s="85"/>
      <c r="M13" s="85"/>
      <c r="N13" s="85">
        <v>2</v>
      </c>
      <c r="O13" s="85"/>
      <c r="P13" s="85"/>
      <c r="Q13" s="85"/>
      <c r="R13" s="85"/>
      <c r="S13" s="85"/>
      <c r="T13" s="85"/>
      <c r="U13" s="85"/>
      <c r="V13" s="85">
        <v>2</v>
      </c>
      <c r="W13" s="85"/>
      <c r="X13" s="85"/>
      <c r="Y13" s="85"/>
      <c r="Z13" s="85"/>
      <c r="AA13" s="85"/>
      <c r="AB13" s="85"/>
      <c r="AC13" s="19">
        <f t="shared" si="2"/>
        <v>0</v>
      </c>
      <c r="AD13" s="36">
        <f t="shared" si="3"/>
        <v>4</v>
      </c>
      <c r="AE13" s="33"/>
      <c r="AF13" s="34"/>
      <c r="AG13" s="34"/>
      <c r="AH13" s="34"/>
      <c r="AI13" s="34"/>
      <c r="AJ13" s="34"/>
      <c r="AK13" s="34"/>
      <c r="AL13" s="34"/>
      <c r="AM13" s="34"/>
      <c r="AN13" s="34"/>
      <c r="AO13" s="34"/>
    </row>
    <row r="14" spans="1:41" x14ac:dyDescent="0.25">
      <c r="A14" s="54">
        <v>4</v>
      </c>
      <c r="B14" s="85" t="s">
        <v>534</v>
      </c>
      <c r="C14" s="85" t="s">
        <v>162</v>
      </c>
      <c r="D14" s="85"/>
      <c r="E14" s="80" t="s">
        <v>550</v>
      </c>
      <c r="F14" s="55" t="str">
        <f t="shared" si="0"/>
        <v>B</v>
      </c>
      <c r="G14" s="86">
        <v>2</v>
      </c>
      <c r="H14" s="87" t="s">
        <v>45</v>
      </c>
      <c r="I14" s="25" t="s">
        <v>1081</v>
      </c>
      <c r="J14" s="25" t="s">
        <v>1082</v>
      </c>
      <c r="K14" s="116">
        <f t="shared" si="1"/>
        <v>4.7968500000000001</v>
      </c>
      <c r="L14" s="85">
        <v>1</v>
      </c>
      <c r="M14" s="85"/>
      <c r="N14" s="85"/>
      <c r="O14" s="85"/>
      <c r="P14" s="85"/>
      <c r="Q14" s="85"/>
      <c r="R14" s="85"/>
      <c r="S14" s="85"/>
      <c r="T14" s="85"/>
      <c r="U14" s="85"/>
      <c r="V14" s="85">
        <v>4</v>
      </c>
      <c r="W14" s="85">
        <v>5</v>
      </c>
      <c r="X14" s="85"/>
      <c r="Y14" s="85"/>
      <c r="Z14" s="85"/>
      <c r="AA14" s="85"/>
      <c r="AB14" s="85"/>
      <c r="AC14" s="19">
        <f t="shared" si="2"/>
        <v>3</v>
      </c>
      <c r="AD14" s="36">
        <f t="shared" si="3"/>
        <v>13</v>
      </c>
      <c r="AE14" s="33"/>
      <c r="AF14" s="34">
        <v>1</v>
      </c>
      <c r="AG14" s="34"/>
      <c r="AH14" s="34"/>
      <c r="AI14" s="34">
        <v>2</v>
      </c>
      <c r="AJ14" s="34"/>
      <c r="AK14" s="34"/>
      <c r="AL14" s="34"/>
      <c r="AM14" s="34"/>
      <c r="AN14" s="34"/>
      <c r="AO14" s="34"/>
    </row>
    <row r="15" spans="1:41" x14ac:dyDescent="0.25">
      <c r="A15" s="85">
        <v>5</v>
      </c>
      <c r="B15" s="54" t="s">
        <v>531</v>
      </c>
      <c r="C15" s="54" t="s">
        <v>335</v>
      </c>
      <c r="D15" s="54"/>
      <c r="E15" s="55" t="s">
        <v>550</v>
      </c>
      <c r="F15" s="55" t="str">
        <f t="shared" si="0"/>
        <v>A</v>
      </c>
      <c r="G15" s="63">
        <v>3</v>
      </c>
      <c r="H15" s="57" t="s">
        <v>329</v>
      </c>
      <c r="I15" s="58" t="s">
        <v>1096</v>
      </c>
      <c r="J15" s="58" t="s">
        <v>1097</v>
      </c>
      <c r="K15" s="115">
        <f t="shared" si="1"/>
        <v>8.8225249999999988</v>
      </c>
      <c r="L15" s="54"/>
      <c r="M15" s="54">
        <v>1</v>
      </c>
      <c r="N15" s="54"/>
      <c r="O15" s="54"/>
      <c r="P15" s="54"/>
      <c r="Q15" s="54"/>
      <c r="R15" s="54"/>
      <c r="S15" s="54"/>
      <c r="T15" s="54"/>
      <c r="U15" s="54"/>
      <c r="V15" s="54">
        <v>1</v>
      </c>
      <c r="W15" s="54">
        <v>4</v>
      </c>
      <c r="X15" s="54"/>
      <c r="Y15" s="54"/>
      <c r="Z15" s="54"/>
      <c r="AA15" s="54"/>
      <c r="AB15" s="54"/>
      <c r="AC15" s="19">
        <f t="shared" si="2"/>
        <v>1</v>
      </c>
      <c r="AD15" s="61">
        <f t="shared" si="3"/>
        <v>7</v>
      </c>
      <c r="AE15" s="33"/>
      <c r="AF15" s="34"/>
      <c r="AG15" s="34"/>
      <c r="AH15" s="34"/>
      <c r="AI15" s="34">
        <v>1</v>
      </c>
      <c r="AJ15" s="34"/>
      <c r="AK15" s="34"/>
      <c r="AL15" s="34"/>
      <c r="AM15" s="34"/>
      <c r="AN15" s="34"/>
      <c r="AO15" s="34"/>
    </row>
    <row r="16" spans="1:41" x14ac:dyDescent="0.25">
      <c r="A16" s="85">
        <v>6</v>
      </c>
      <c r="B16" s="85" t="s">
        <v>148</v>
      </c>
      <c r="C16" s="85" t="s">
        <v>43</v>
      </c>
      <c r="D16" s="85"/>
      <c r="E16" s="80" t="s">
        <v>550</v>
      </c>
      <c r="F16" s="55" t="str">
        <f t="shared" si="0"/>
        <v>B</v>
      </c>
      <c r="G16" s="86">
        <v>3</v>
      </c>
      <c r="H16" s="87" t="s">
        <v>64</v>
      </c>
      <c r="I16" s="25" t="s">
        <v>1083</v>
      </c>
      <c r="J16" s="25" t="s">
        <v>1084</v>
      </c>
      <c r="K16" s="116">
        <f t="shared" si="1"/>
        <v>3.9053999999999998</v>
      </c>
      <c r="L16" s="85"/>
      <c r="M16" s="85">
        <v>1</v>
      </c>
      <c r="N16" s="85"/>
      <c r="O16" s="85"/>
      <c r="P16" s="85"/>
      <c r="Q16" s="85"/>
      <c r="R16" s="85"/>
      <c r="S16" s="85"/>
      <c r="T16" s="85"/>
      <c r="U16" s="85"/>
      <c r="V16" s="85">
        <v>2</v>
      </c>
      <c r="W16" s="85">
        <v>1</v>
      </c>
      <c r="X16" s="85"/>
      <c r="Y16" s="85"/>
      <c r="Z16" s="85"/>
      <c r="AA16" s="85"/>
      <c r="AB16" s="85"/>
      <c r="AC16" s="19">
        <f t="shared" si="2"/>
        <v>1</v>
      </c>
      <c r="AD16" s="36">
        <f t="shared" si="3"/>
        <v>5</v>
      </c>
      <c r="AE16" s="33"/>
      <c r="AF16" s="34"/>
      <c r="AG16" s="34"/>
      <c r="AH16" s="34"/>
      <c r="AI16" s="34">
        <v>1</v>
      </c>
      <c r="AJ16" s="34"/>
      <c r="AK16" s="34"/>
      <c r="AL16" s="34"/>
      <c r="AM16" s="34"/>
      <c r="AN16" s="34"/>
      <c r="AO16" s="34"/>
    </row>
    <row r="17" spans="1:41" x14ac:dyDescent="0.25">
      <c r="A17" s="85">
        <v>7</v>
      </c>
      <c r="B17" s="54" t="s">
        <v>533</v>
      </c>
      <c r="C17" s="54" t="s">
        <v>39</v>
      </c>
      <c r="D17" s="54"/>
      <c r="E17" s="55" t="s">
        <v>550</v>
      </c>
      <c r="F17" s="55" t="str">
        <f t="shared" si="0"/>
        <v>A</v>
      </c>
      <c r="G17" s="63">
        <v>4</v>
      </c>
      <c r="H17" s="57" t="s">
        <v>56</v>
      </c>
      <c r="I17" s="58" t="s">
        <v>1100</v>
      </c>
      <c r="J17" s="58" t="s">
        <v>1101</v>
      </c>
      <c r="K17" s="115">
        <f t="shared" si="1"/>
        <v>7.7258999999999993</v>
      </c>
      <c r="L17" s="54"/>
      <c r="M17" s="54"/>
      <c r="N17" s="54">
        <v>1</v>
      </c>
      <c r="O17" s="54"/>
      <c r="P17" s="54"/>
      <c r="Q17" s="54"/>
      <c r="R17" s="54"/>
      <c r="S17" s="54"/>
      <c r="T17" s="54"/>
      <c r="U17" s="54"/>
      <c r="V17" s="54">
        <v>2</v>
      </c>
      <c r="W17" s="54">
        <v>3</v>
      </c>
      <c r="X17" s="54"/>
      <c r="Y17" s="54"/>
      <c r="Z17" s="54"/>
      <c r="AA17" s="54"/>
      <c r="AB17" s="54"/>
      <c r="AC17" s="19">
        <f t="shared" si="2"/>
        <v>2</v>
      </c>
      <c r="AD17" s="61">
        <f t="shared" si="3"/>
        <v>8</v>
      </c>
      <c r="AE17" s="33">
        <v>1</v>
      </c>
      <c r="AF17" s="34"/>
      <c r="AG17" s="34"/>
      <c r="AH17" s="34"/>
      <c r="AI17" s="34"/>
      <c r="AJ17" s="34"/>
      <c r="AK17" s="34"/>
      <c r="AL17" s="34"/>
      <c r="AM17" s="34">
        <v>1</v>
      </c>
      <c r="AN17" s="34"/>
      <c r="AO17" s="34"/>
    </row>
    <row r="18" spans="1:41" x14ac:dyDescent="0.25">
      <c r="A18" s="54">
        <v>8</v>
      </c>
      <c r="B18" s="54" t="s">
        <v>563</v>
      </c>
      <c r="C18" s="54" t="s">
        <v>49</v>
      </c>
      <c r="D18" s="54"/>
      <c r="E18" s="55" t="s">
        <v>550</v>
      </c>
      <c r="F18" s="55" t="str">
        <f t="shared" si="0"/>
        <v>B</v>
      </c>
      <c r="G18" s="56">
        <v>4</v>
      </c>
      <c r="H18" s="57" t="s">
        <v>94</v>
      </c>
      <c r="I18" s="58" t="s">
        <v>1085</v>
      </c>
      <c r="J18" s="58" t="s">
        <v>1086</v>
      </c>
      <c r="K18" s="115">
        <f t="shared" si="1"/>
        <v>3.3676999999999997</v>
      </c>
      <c r="L18" s="54"/>
      <c r="M18" s="54"/>
      <c r="N18" s="54"/>
      <c r="O18" s="54"/>
      <c r="P18" s="54"/>
      <c r="Q18" s="54"/>
      <c r="R18" s="54">
        <v>1</v>
      </c>
      <c r="S18" s="54"/>
      <c r="T18" s="54"/>
      <c r="U18" s="54"/>
      <c r="V18" s="54"/>
      <c r="W18" s="54">
        <v>4</v>
      </c>
      <c r="X18" s="54"/>
      <c r="Y18" s="54"/>
      <c r="Z18" s="54"/>
      <c r="AA18" s="54"/>
      <c r="AB18" s="54"/>
      <c r="AC18" s="19">
        <f t="shared" si="2"/>
        <v>0</v>
      </c>
      <c r="AD18" s="61">
        <f t="shared" si="3"/>
        <v>5</v>
      </c>
      <c r="AE18" s="33"/>
      <c r="AF18" s="34"/>
      <c r="AG18" s="34"/>
      <c r="AH18" s="34"/>
      <c r="AI18" s="34"/>
      <c r="AJ18" s="34"/>
      <c r="AK18" s="34"/>
      <c r="AL18" s="34"/>
      <c r="AM18" s="34"/>
      <c r="AN18" s="34"/>
      <c r="AO18" s="34"/>
    </row>
    <row r="19" spans="1:41" x14ac:dyDescent="0.25">
      <c r="A19" s="54">
        <v>9</v>
      </c>
      <c r="B19" s="85" t="s">
        <v>134</v>
      </c>
      <c r="C19" s="85" t="s">
        <v>127</v>
      </c>
      <c r="D19" s="85"/>
      <c r="E19" s="80" t="s">
        <v>550</v>
      </c>
      <c r="F19" s="55" t="str">
        <f t="shared" si="0"/>
        <v>A</v>
      </c>
      <c r="G19" s="81">
        <v>5</v>
      </c>
      <c r="H19" s="87" t="s">
        <v>1102</v>
      </c>
      <c r="I19" s="25" t="s">
        <v>938</v>
      </c>
      <c r="J19" s="25" t="s">
        <v>939</v>
      </c>
      <c r="K19" s="116">
        <f t="shared" si="1"/>
        <v>6.2542999999999997</v>
      </c>
      <c r="L19" s="85"/>
      <c r="M19" s="85"/>
      <c r="N19" s="85">
        <v>1</v>
      </c>
      <c r="O19" s="85"/>
      <c r="P19" s="85"/>
      <c r="Q19" s="85"/>
      <c r="R19" s="85"/>
      <c r="S19" s="85"/>
      <c r="T19" s="85"/>
      <c r="U19" s="85"/>
      <c r="V19" s="85">
        <v>3</v>
      </c>
      <c r="W19" s="85">
        <v>1</v>
      </c>
      <c r="X19" s="85"/>
      <c r="Y19" s="85"/>
      <c r="Z19" s="85"/>
      <c r="AA19" s="85"/>
      <c r="AB19" s="85"/>
      <c r="AC19" s="19">
        <f t="shared" si="2"/>
        <v>0</v>
      </c>
      <c r="AD19" s="36">
        <f t="shared" si="3"/>
        <v>5</v>
      </c>
      <c r="AE19" s="33"/>
      <c r="AF19" s="34"/>
      <c r="AG19" s="34"/>
      <c r="AH19" s="34"/>
      <c r="AI19" s="34"/>
      <c r="AJ19" s="34"/>
      <c r="AK19" s="34"/>
      <c r="AL19" s="34"/>
      <c r="AM19" s="34"/>
      <c r="AN19" s="34"/>
      <c r="AO19" s="34"/>
    </row>
    <row r="20" spans="1:41" x14ac:dyDescent="0.25">
      <c r="A20" s="54">
        <v>10</v>
      </c>
      <c r="B20" s="54" t="s">
        <v>197</v>
      </c>
      <c r="C20" s="54" t="s">
        <v>162</v>
      </c>
      <c r="D20" s="54"/>
      <c r="E20" s="55" t="s">
        <v>550</v>
      </c>
      <c r="F20" s="55" t="str">
        <f t="shared" si="0"/>
        <v>B</v>
      </c>
      <c r="G20" s="56">
        <v>5</v>
      </c>
      <c r="H20" s="57" t="s">
        <v>248</v>
      </c>
      <c r="I20" s="58" t="s">
        <v>1051</v>
      </c>
      <c r="J20" s="58" t="s">
        <v>1087</v>
      </c>
      <c r="K20" s="115">
        <f t="shared" si="1"/>
        <v>2.8016999999999999</v>
      </c>
      <c r="L20" s="54"/>
      <c r="M20" s="54"/>
      <c r="N20" s="54"/>
      <c r="O20" s="54"/>
      <c r="P20" s="54"/>
      <c r="Q20" s="54"/>
      <c r="R20" s="54"/>
      <c r="S20" s="54"/>
      <c r="T20" s="54"/>
      <c r="U20" s="54"/>
      <c r="V20" s="54">
        <v>3</v>
      </c>
      <c r="W20" s="54">
        <v>3</v>
      </c>
      <c r="X20" s="54"/>
      <c r="Y20" s="54"/>
      <c r="Z20" s="54"/>
      <c r="AA20" s="54"/>
      <c r="AB20" s="54"/>
      <c r="AC20" s="19">
        <f t="shared" si="2"/>
        <v>3</v>
      </c>
      <c r="AD20" s="61">
        <f t="shared" si="3"/>
        <v>9</v>
      </c>
      <c r="AE20" s="33"/>
      <c r="AF20" s="34"/>
      <c r="AG20" s="34"/>
      <c r="AH20" s="34"/>
      <c r="AI20" s="34">
        <v>2</v>
      </c>
      <c r="AJ20" s="34"/>
      <c r="AK20" s="34">
        <v>1</v>
      </c>
      <c r="AL20" s="34"/>
      <c r="AM20" s="34"/>
      <c r="AN20" s="34"/>
      <c r="AO20" s="34"/>
    </row>
    <row r="21" spans="1:41" x14ac:dyDescent="0.25">
      <c r="A21" s="85">
        <v>11</v>
      </c>
      <c r="B21" s="85" t="s">
        <v>415</v>
      </c>
      <c r="C21" s="85" t="s">
        <v>39</v>
      </c>
      <c r="D21" s="85"/>
      <c r="E21" s="80" t="s">
        <v>550</v>
      </c>
      <c r="F21" s="55" t="str">
        <f t="shared" si="0"/>
        <v>A</v>
      </c>
      <c r="G21" s="81">
        <v>6</v>
      </c>
      <c r="H21" s="87" t="s">
        <v>219</v>
      </c>
      <c r="I21" s="25" t="s">
        <v>1103</v>
      </c>
      <c r="J21" s="25" t="s">
        <v>1104</v>
      </c>
      <c r="K21" s="116">
        <f t="shared" si="1"/>
        <v>6.0844999999999994</v>
      </c>
      <c r="L21" s="85"/>
      <c r="M21" s="85"/>
      <c r="N21" s="85">
        <v>1</v>
      </c>
      <c r="O21" s="85"/>
      <c r="P21" s="85"/>
      <c r="Q21" s="85"/>
      <c r="R21" s="85">
        <v>1</v>
      </c>
      <c r="S21" s="85"/>
      <c r="T21" s="85"/>
      <c r="U21" s="85"/>
      <c r="V21" s="85">
        <v>1</v>
      </c>
      <c r="W21" s="85"/>
      <c r="X21" s="85"/>
      <c r="Y21" s="85"/>
      <c r="Z21" s="85"/>
      <c r="AA21" s="85"/>
      <c r="AB21" s="85"/>
      <c r="AC21" s="19">
        <f t="shared" si="2"/>
        <v>1</v>
      </c>
      <c r="AD21" s="36">
        <f t="shared" si="3"/>
        <v>4</v>
      </c>
      <c r="AE21" s="33"/>
      <c r="AF21" s="34"/>
      <c r="AG21" s="34">
        <v>1</v>
      </c>
      <c r="AH21" s="34"/>
      <c r="AI21" s="34"/>
      <c r="AJ21" s="34"/>
      <c r="AK21" s="34"/>
      <c r="AL21" s="34"/>
      <c r="AM21" s="34"/>
      <c r="AN21" s="34"/>
      <c r="AO21" s="34"/>
    </row>
    <row r="22" spans="1:41" x14ac:dyDescent="0.25">
      <c r="A22" s="54">
        <v>12</v>
      </c>
      <c r="B22" s="54" t="s">
        <v>546</v>
      </c>
      <c r="C22" s="54"/>
      <c r="D22" s="54"/>
      <c r="E22" s="55" t="s">
        <v>550</v>
      </c>
      <c r="F22" s="55" t="str">
        <f t="shared" si="0"/>
        <v>B</v>
      </c>
      <c r="G22" s="56">
        <v>6</v>
      </c>
      <c r="H22" s="57" t="s">
        <v>292</v>
      </c>
      <c r="I22" s="58" t="s">
        <v>1088</v>
      </c>
      <c r="J22" s="58" t="s">
        <v>1089</v>
      </c>
      <c r="K22" s="115">
        <f t="shared" si="1"/>
        <v>1.4999</v>
      </c>
      <c r="L22" s="54"/>
      <c r="M22" s="54"/>
      <c r="N22" s="54"/>
      <c r="O22" s="54"/>
      <c r="P22" s="54"/>
      <c r="Q22" s="54"/>
      <c r="R22" s="54"/>
      <c r="S22" s="54">
        <v>1</v>
      </c>
      <c r="T22" s="54"/>
      <c r="U22" s="54"/>
      <c r="V22" s="54">
        <v>2</v>
      </c>
      <c r="W22" s="54">
        <v>1</v>
      </c>
      <c r="X22" s="54"/>
      <c r="Y22" s="54"/>
      <c r="Z22" s="54"/>
      <c r="AA22" s="54"/>
      <c r="AB22" s="54"/>
      <c r="AC22" s="19">
        <f t="shared" si="2"/>
        <v>0</v>
      </c>
      <c r="AD22" s="61">
        <f t="shared" si="3"/>
        <v>4</v>
      </c>
      <c r="AE22" s="33"/>
      <c r="AF22" s="34"/>
      <c r="AG22" s="34"/>
      <c r="AH22" s="34"/>
      <c r="AI22" s="34"/>
      <c r="AJ22" s="34"/>
      <c r="AK22" s="34"/>
      <c r="AL22" s="34"/>
      <c r="AM22" s="34"/>
      <c r="AN22" s="34"/>
      <c r="AO22" s="34"/>
    </row>
    <row r="23" spans="1:41" x14ac:dyDescent="0.25">
      <c r="A23" s="54">
        <v>13</v>
      </c>
      <c r="B23" s="54" t="s">
        <v>132</v>
      </c>
      <c r="C23" s="54" t="s">
        <v>49</v>
      </c>
      <c r="D23" s="54"/>
      <c r="E23" s="55" t="s">
        <v>550</v>
      </c>
      <c r="F23" s="55" t="str">
        <f t="shared" si="0"/>
        <v>A</v>
      </c>
      <c r="G23" s="63">
        <v>7</v>
      </c>
      <c r="H23" s="57" t="s">
        <v>98</v>
      </c>
      <c r="I23" s="58" t="s">
        <v>1105</v>
      </c>
      <c r="J23" s="58" t="s">
        <v>1106</v>
      </c>
      <c r="K23" s="115">
        <f t="shared" si="1"/>
        <v>5.7732000000000001</v>
      </c>
      <c r="L23" s="54"/>
      <c r="M23" s="54"/>
      <c r="N23" s="54">
        <v>1</v>
      </c>
      <c r="O23" s="54"/>
      <c r="P23" s="54"/>
      <c r="Q23" s="54"/>
      <c r="R23" s="54"/>
      <c r="S23" s="54"/>
      <c r="T23" s="54"/>
      <c r="U23" s="54"/>
      <c r="V23" s="54">
        <v>1</v>
      </c>
      <c r="W23" s="54"/>
      <c r="X23" s="54"/>
      <c r="Y23" s="54"/>
      <c r="Z23" s="54"/>
      <c r="AA23" s="54"/>
      <c r="AB23" s="54"/>
      <c r="AC23" s="19">
        <f t="shared" si="2"/>
        <v>1</v>
      </c>
      <c r="AD23" s="61">
        <f t="shared" si="3"/>
        <v>3</v>
      </c>
      <c r="AE23" s="33"/>
      <c r="AF23" s="34"/>
      <c r="AG23" s="34"/>
      <c r="AH23" s="34"/>
      <c r="AI23" s="34"/>
      <c r="AJ23" s="34"/>
      <c r="AK23" s="34"/>
      <c r="AL23" s="34"/>
      <c r="AM23" s="34">
        <v>1</v>
      </c>
      <c r="AN23" s="34"/>
      <c r="AO23" s="34"/>
    </row>
    <row r="24" spans="1:41" x14ac:dyDescent="0.25">
      <c r="A24" s="54">
        <v>14</v>
      </c>
      <c r="B24" s="85" t="s">
        <v>191</v>
      </c>
      <c r="C24" s="85" t="s">
        <v>49</v>
      </c>
      <c r="D24" s="85"/>
      <c r="E24" s="80" t="s">
        <v>550</v>
      </c>
      <c r="F24" s="55" t="str">
        <f t="shared" si="0"/>
        <v>B</v>
      </c>
      <c r="G24" s="86">
        <v>7</v>
      </c>
      <c r="H24" s="87" t="s">
        <v>236</v>
      </c>
      <c r="I24" s="25" t="s">
        <v>516</v>
      </c>
      <c r="J24" s="25" t="s">
        <v>1092</v>
      </c>
      <c r="K24" s="116">
        <f t="shared" si="1"/>
        <v>1.4574499999999999</v>
      </c>
      <c r="L24" s="85"/>
      <c r="M24" s="85"/>
      <c r="N24" s="85"/>
      <c r="O24" s="85"/>
      <c r="P24" s="85"/>
      <c r="Q24" s="85"/>
      <c r="R24" s="85"/>
      <c r="S24" s="85"/>
      <c r="T24" s="85"/>
      <c r="U24" s="85"/>
      <c r="V24" s="85">
        <v>2</v>
      </c>
      <c r="W24" s="85">
        <v>1</v>
      </c>
      <c r="X24" s="85"/>
      <c r="Y24" s="85"/>
      <c r="Z24" s="85"/>
      <c r="AA24" s="85"/>
      <c r="AB24" s="85"/>
      <c r="AC24" s="19">
        <f t="shared" si="2"/>
        <v>2</v>
      </c>
      <c r="AD24" s="36">
        <f t="shared" si="3"/>
        <v>5</v>
      </c>
      <c r="AE24" s="33"/>
      <c r="AF24" s="34"/>
      <c r="AG24" s="34"/>
      <c r="AH24" s="34"/>
      <c r="AI24" s="34">
        <v>2</v>
      </c>
      <c r="AJ24" s="34"/>
      <c r="AK24" s="34"/>
      <c r="AL24" s="34"/>
      <c r="AM24" s="34"/>
      <c r="AN24" s="34"/>
      <c r="AO24" s="34"/>
    </row>
    <row r="25" spans="1:41" x14ac:dyDescent="0.25">
      <c r="A25" s="54">
        <v>15</v>
      </c>
      <c r="B25" s="54" t="s">
        <v>575</v>
      </c>
      <c r="C25" s="54" t="s">
        <v>335</v>
      </c>
      <c r="D25" s="54"/>
      <c r="E25" s="55" t="s">
        <v>163</v>
      </c>
      <c r="F25" s="55" t="str">
        <f t="shared" si="0"/>
        <v>A</v>
      </c>
      <c r="G25" s="63">
        <v>8</v>
      </c>
      <c r="H25" s="57" t="s">
        <v>55</v>
      </c>
      <c r="I25" s="58" t="s">
        <v>493</v>
      </c>
      <c r="J25" s="58" t="s">
        <v>494</v>
      </c>
      <c r="K25" s="115">
        <f t="shared" si="1"/>
        <v>4.8109999999999999</v>
      </c>
      <c r="L25" s="54"/>
      <c r="M25" s="54"/>
      <c r="N25" s="54">
        <v>1</v>
      </c>
      <c r="O25" s="54"/>
      <c r="P25" s="54"/>
      <c r="Q25" s="54"/>
      <c r="R25" s="54"/>
      <c r="S25" s="54"/>
      <c r="T25" s="54"/>
      <c r="U25" s="54"/>
      <c r="V25" s="54"/>
      <c r="W25" s="54"/>
      <c r="X25" s="54"/>
      <c r="Y25" s="54"/>
      <c r="Z25" s="54"/>
      <c r="AA25" s="54"/>
      <c r="AB25" s="54"/>
      <c r="AC25" s="19">
        <f t="shared" si="2"/>
        <v>2</v>
      </c>
      <c r="AD25" s="61">
        <f t="shared" si="3"/>
        <v>3</v>
      </c>
      <c r="AE25" s="33"/>
      <c r="AF25" s="34"/>
      <c r="AG25" s="34"/>
      <c r="AH25" s="34">
        <v>1</v>
      </c>
      <c r="AI25" s="34"/>
      <c r="AJ25" s="34"/>
      <c r="AK25" s="34"/>
      <c r="AL25" s="34"/>
      <c r="AM25" s="34">
        <v>1</v>
      </c>
      <c r="AN25" s="34"/>
      <c r="AO25" s="34"/>
    </row>
    <row r="26" spans="1:41" x14ac:dyDescent="0.25">
      <c r="A26" s="54">
        <v>16</v>
      </c>
      <c r="B26" s="85" t="s">
        <v>539</v>
      </c>
      <c r="C26" s="85" t="s">
        <v>127</v>
      </c>
      <c r="D26" s="85"/>
      <c r="E26" s="80" t="s">
        <v>550</v>
      </c>
      <c r="F26" s="55" t="str">
        <f t="shared" si="0"/>
        <v>B</v>
      </c>
      <c r="G26" s="86">
        <v>8</v>
      </c>
      <c r="H26" s="87" t="s">
        <v>60</v>
      </c>
      <c r="I26" s="25" t="s">
        <v>1093</v>
      </c>
      <c r="J26" s="25" t="s">
        <v>432</v>
      </c>
      <c r="K26" s="116">
        <f t="shared" si="1"/>
        <v>1.2168999999999999</v>
      </c>
      <c r="L26" s="85"/>
      <c r="M26" s="85"/>
      <c r="N26" s="85"/>
      <c r="O26" s="85"/>
      <c r="P26" s="85"/>
      <c r="Q26" s="85"/>
      <c r="R26" s="85">
        <v>1</v>
      </c>
      <c r="S26" s="85"/>
      <c r="T26" s="85"/>
      <c r="U26" s="85"/>
      <c r="V26" s="85"/>
      <c r="W26" s="85">
        <v>1</v>
      </c>
      <c r="X26" s="85"/>
      <c r="Y26" s="85"/>
      <c r="Z26" s="85"/>
      <c r="AA26" s="85"/>
      <c r="AB26" s="85"/>
      <c r="AC26" s="19">
        <f t="shared" si="2"/>
        <v>1</v>
      </c>
      <c r="AD26" s="36">
        <f t="shared" si="3"/>
        <v>3</v>
      </c>
      <c r="AE26" s="33"/>
      <c r="AF26" s="34"/>
      <c r="AG26" s="34"/>
      <c r="AH26" s="34"/>
      <c r="AI26" s="34"/>
      <c r="AJ26" s="34"/>
      <c r="AK26" s="34"/>
      <c r="AL26" s="34"/>
      <c r="AM26" s="34"/>
      <c r="AN26" s="34"/>
      <c r="AO26" s="34">
        <v>1</v>
      </c>
    </row>
    <row r="27" spans="1:41" x14ac:dyDescent="0.25">
      <c r="A27" s="85">
        <v>17</v>
      </c>
      <c r="B27" s="54" t="s">
        <v>1107</v>
      </c>
      <c r="C27" s="54" t="s">
        <v>353</v>
      </c>
      <c r="D27" s="54"/>
      <c r="E27" s="55" t="s">
        <v>768</v>
      </c>
      <c r="F27" s="55" t="str">
        <f t="shared" si="0"/>
        <v>A</v>
      </c>
      <c r="G27" s="63">
        <v>9</v>
      </c>
      <c r="H27" s="57" t="s">
        <v>91</v>
      </c>
      <c r="I27" s="58" t="s">
        <v>1108</v>
      </c>
      <c r="J27" s="58" t="s">
        <v>894</v>
      </c>
      <c r="K27" s="115">
        <f t="shared" si="1"/>
        <v>4.3298999999999994</v>
      </c>
      <c r="L27" s="54"/>
      <c r="M27" s="54"/>
      <c r="N27" s="54">
        <v>1</v>
      </c>
      <c r="O27" s="54"/>
      <c r="P27" s="54"/>
      <c r="Q27" s="54"/>
      <c r="R27" s="54"/>
      <c r="S27" s="54"/>
      <c r="T27" s="54"/>
      <c r="U27" s="54"/>
      <c r="V27" s="54"/>
      <c r="W27" s="54"/>
      <c r="X27" s="54"/>
      <c r="Y27" s="54"/>
      <c r="Z27" s="54"/>
      <c r="AA27" s="54"/>
      <c r="AB27" s="54"/>
      <c r="AC27" s="19">
        <f t="shared" si="2"/>
        <v>1</v>
      </c>
      <c r="AD27" s="61">
        <f t="shared" si="3"/>
        <v>2</v>
      </c>
      <c r="AE27" s="33"/>
      <c r="AF27" s="34"/>
      <c r="AG27" s="34"/>
      <c r="AH27" s="34"/>
      <c r="AI27" s="34">
        <v>1</v>
      </c>
      <c r="AJ27" s="34"/>
      <c r="AK27" s="34"/>
      <c r="AL27" s="34"/>
      <c r="AM27" s="34"/>
      <c r="AN27" s="34"/>
      <c r="AO27" s="34"/>
    </row>
    <row r="28" spans="1:41" x14ac:dyDescent="0.25">
      <c r="A28" s="54">
        <v>18</v>
      </c>
      <c r="B28" s="85" t="s">
        <v>527</v>
      </c>
      <c r="C28" s="85" t="s">
        <v>39</v>
      </c>
      <c r="D28" s="85" t="s">
        <v>29</v>
      </c>
      <c r="E28" s="80" t="s">
        <v>550</v>
      </c>
      <c r="F28" s="55" t="str">
        <f t="shared" si="0"/>
        <v>B</v>
      </c>
      <c r="G28" s="86">
        <v>9</v>
      </c>
      <c r="H28" s="87" t="s">
        <v>341</v>
      </c>
      <c r="I28" s="25" t="s">
        <v>1043</v>
      </c>
      <c r="J28" s="25" t="s">
        <v>1044</v>
      </c>
      <c r="K28" s="116">
        <f t="shared" si="1"/>
        <v>1.1885999999999999</v>
      </c>
      <c r="L28" s="85"/>
      <c r="M28" s="85"/>
      <c r="N28" s="85"/>
      <c r="O28" s="85"/>
      <c r="P28" s="85"/>
      <c r="Q28" s="85"/>
      <c r="R28" s="85"/>
      <c r="S28" s="85"/>
      <c r="T28" s="85"/>
      <c r="U28" s="85"/>
      <c r="V28" s="85">
        <v>1</v>
      </c>
      <c r="W28" s="85">
        <v>1</v>
      </c>
      <c r="X28" s="85"/>
      <c r="Y28" s="85"/>
      <c r="Z28" s="85"/>
      <c r="AA28" s="85"/>
      <c r="AB28" s="85">
        <v>1</v>
      </c>
      <c r="AC28" s="19">
        <f t="shared" si="2"/>
        <v>1</v>
      </c>
      <c r="AD28" s="36">
        <f t="shared" si="3"/>
        <v>4</v>
      </c>
      <c r="AE28" s="33"/>
      <c r="AF28" s="34"/>
      <c r="AG28" s="34"/>
      <c r="AH28" s="34"/>
      <c r="AI28" s="34"/>
      <c r="AJ28" s="34"/>
      <c r="AK28" s="34"/>
      <c r="AL28" s="34"/>
      <c r="AM28" s="34"/>
      <c r="AN28" s="34"/>
      <c r="AO28" s="34">
        <v>1</v>
      </c>
    </row>
    <row r="29" spans="1:41" x14ac:dyDescent="0.25">
      <c r="A29" s="54">
        <v>19</v>
      </c>
      <c r="B29" s="54" t="s">
        <v>668</v>
      </c>
      <c r="C29" s="54"/>
      <c r="D29" s="54"/>
      <c r="E29" s="55" t="s">
        <v>550</v>
      </c>
      <c r="F29" s="55" t="str">
        <f t="shared" si="0"/>
        <v>A</v>
      </c>
      <c r="G29" s="56">
        <v>10</v>
      </c>
      <c r="H29" s="57" t="s">
        <v>280</v>
      </c>
      <c r="I29" s="58" t="s">
        <v>1109</v>
      </c>
      <c r="J29" s="58" t="s">
        <v>1110</v>
      </c>
      <c r="K29" s="115">
        <f t="shared" si="1"/>
        <v>3.6789999999999998</v>
      </c>
      <c r="L29" s="54"/>
      <c r="M29" s="54">
        <v>1</v>
      </c>
      <c r="N29" s="54"/>
      <c r="O29" s="54"/>
      <c r="P29" s="54"/>
      <c r="Q29" s="54"/>
      <c r="R29" s="54"/>
      <c r="S29" s="54"/>
      <c r="T29" s="54"/>
      <c r="U29" s="54"/>
      <c r="V29" s="54"/>
      <c r="W29" s="54"/>
      <c r="X29" s="54"/>
      <c r="Y29" s="54"/>
      <c r="Z29" s="54"/>
      <c r="AA29" s="54"/>
      <c r="AB29" s="54"/>
      <c r="AC29" s="19">
        <f t="shared" si="2"/>
        <v>2</v>
      </c>
      <c r="AD29" s="61">
        <f t="shared" si="3"/>
        <v>3</v>
      </c>
      <c r="AE29" s="33"/>
      <c r="AF29" s="34">
        <v>1</v>
      </c>
      <c r="AG29" s="34"/>
      <c r="AH29" s="34"/>
      <c r="AI29" s="34">
        <v>1</v>
      </c>
      <c r="AJ29" s="34"/>
      <c r="AK29" s="34"/>
      <c r="AL29" s="34"/>
      <c r="AM29" s="34"/>
      <c r="AN29" s="34"/>
      <c r="AO29" s="34"/>
    </row>
    <row r="30" spans="1:41" x14ac:dyDescent="0.25">
      <c r="A30" s="54">
        <v>20</v>
      </c>
      <c r="B30" s="54" t="s">
        <v>131</v>
      </c>
      <c r="C30" s="54" t="s">
        <v>49</v>
      </c>
      <c r="D30" s="54"/>
      <c r="E30" s="54" t="s">
        <v>550</v>
      </c>
      <c r="F30" s="55" t="str">
        <f t="shared" si="0"/>
        <v>B</v>
      </c>
      <c r="G30" s="56">
        <v>10</v>
      </c>
      <c r="H30" s="57" t="s">
        <v>46</v>
      </c>
      <c r="I30" s="58" t="s">
        <v>242</v>
      </c>
      <c r="J30" s="58" t="s">
        <v>243</v>
      </c>
      <c r="K30" s="115">
        <f t="shared" si="1"/>
        <v>0.82069999999999999</v>
      </c>
      <c r="L30" s="54"/>
      <c r="M30" s="54"/>
      <c r="N30" s="54"/>
      <c r="O30" s="54"/>
      <c r="P30" s="54"/>
      <c r="Q30" s="54"/>
      <c r="R30" s="54"/>
      <c r="S30" s="54"/>
      <c r="T30" s="54"/>
      <c r="U30" s="54"/>
      <c r="V30" s="54"/>
      <c r="W30" s="54">
        <v>1</v>
      </c>
      <c r="X30" s="54"/>
      <c r="Y30" s="54"/>
      <c r="Z30" s="54"/>
      <c r="AA30" s="54"/>
      <c r="AB30" s="54"/>
      <c r="AC30" s="19">
        <f t="shared" si="2"/>
        <v>2</v>
      </c>
      <c r="AD30" s="61">
        <f t="shared" si="3"/>
        <v>3</v>
      </c>
      <c r="AE30" s="33"/>
      <c r="AF30" s="34">
        <v>1</v>
      </c>
      <c r="AG30" s="34"/>
      <c r="AH30" s="34"/>
      <c r="AI30" s="34"/>
      <c r="AJ30" s="34"/>
      <c r="AK30" s="34"/>
      <c r="AL30" s="34">
        <v>1</v>
      </c>
      <c r="AM30" s="34"/>
      <c r="AN30" s="34"/>
      <c r="AO30" s="34"/>
    </row>
    <row r="31" spans="1:41" x14ac:dyDescent="0.25">
      <c r="A31" s="85">
        <v>21</v>
      </c>
      <c r="B31" s="85" t="s">
        <v>1014</v>
      </c>
      <c r="C31" s="85"/>
      <c r="D31" s="85"/>
      <c r="E31" s="85" t="s">
        <v>670</v>
      </c>
      <c r="F31" s="55" t="str">
        <f t="shared" si="0"/>
        <v>A</v>
      </c>
      <c r="G31" s="86">
        <v>11</v>
      </c>
      <c r="H31" s="87" t="s">
        <v>62</v>
      </c>
      <c r="I31" s="25" t="s">
        <v>1111</v>
      </c>
      <c r="J31" s="25" t="s">
        <v>1112</v>
      </c>
      <c r="K31" s="116">
        <f t="shared" si="1"/>
        <v>1.9809999999999999</v>
      </c>
      <c r="L31" s="85"/>
      <c r="M31" s="85"/>
      <c r="N31" s="85"/>
      <c r="O31" s="85"/>
      <c r="P31" s="85"/>
      <c r="Q31" s="85"/>
      <c r="R31" s="85"/>
      <c r="S31" s="85"/>
      <c r="T31" s="85"/>
      <c r="U31" s="85"/>
      <c r="V31" s="85"/>
      <c r="W31" s="85">
        <v>2</v>
      </c>
      <c r="X31" s="85"/>
      <c r="Y31" s="85"/>
      <c r="Z31" s="85"/>
      <c r="AA31" s="85">
        <v>1</v>
      </c>
      <c r="AB31" s="85"/>
      <c r="AC31" s="19">
        <f t="shared" si="2"/>
        <v>1</v>
      </c>
      <c r="AD31" s="36">
        <f t="shared" si="3"/>
        <v>4</v>
      </c>
      <c r="AE31" s="33"/>
      <c r="AF31" s="34"/>
      <c r="AG31" s="34"/>
      <c r="AH31" s="34"/>
      <c r="AI31" s="34"/>
      <c r="AJ31" s="34"/>
      <c r="AK31" s="34"/>
      <c r="AL31" s="34"/>
      <c r="AM31" s="34">
        <v>1</v>
      </c>
      <c r="AN31" s="34"/>
      <c r="AO31" s="34"/>
    </row>
    <row r="32" spans="1:41" x14ac:dyDescent="0.25">
      <c r="A32" s="54">
        <v>22</v>
      </c>
      <c r="B32" s="54" t="s">
        <v>196</v>
      </c>
      <c r="C32" s="54" t="s">
        <v>39</v>
      </c>
      <c r="D32" s="54"/>
      <c r="E32" s="54" t="s">
        <v>550</v>
      </c>
      <c r="F32" s="55" t="str">
        <f t="shared" si="0"/>
        <v>B</v>
      </c>
      <c r="G32" s="56">
        <v>11</v>
      </c>
      <c r="H32" s="57" t="s">
        <v>336</v>
      </c>
      <c r="I32" s="58" t="s">
        <v>735</v>
      </c>
      <c r="J32" s="58" t="s">
        <v>736</v>
      </c>
      <c r="K32" s="115">
        <f t="shared" si="1"/>
        <v>0.40327499999999999</v>
      </c>
      <c r="L32" s="54"/>
      <c r="M32" s="54"/>
      <c r="N32" s="54"/>
      <c r="O32" s="54"/>
      <c r="P32" s="54"/>
      <c r="Q32" s="54"/>
      <c r="R32" s="54"/>
      <c r="S32" s="54"/>
      <c r="T32" s="54"/>
      <c r="U32" s="54"/>
      <c r="V32" s="54">
        <v>3</v>
      </c>
      <c r="W32" s="54"/>
      <c r="X32" s="54"/>
      <c r="Y32" s="54"/>
      <c r="Z32" s="54"/>
      <c r="AA32" s="54"/>
      <c r="AB32" s="54"/>
      <c r="AC32" s="19">
        <f t="shared" si="2"/>
        <v>1</v>
      </c>
      <c r="AD32" s="61">
        <f t="shared" si="3"/>
        <v>4</v>
      </c>
      <c r="AE32" s="33"/>
      <c r="AF32" s="34"/>
      <c r="AG32" s="34"/>
      <c r="AH32" s="34"/>
      <c r="AI32" s="34"/>
      <c r="AJ32" s="34"/>
      <c r="AK32" s="34">
        <v>1</v>
      </c>
      <c r="AL32" s="34"/>
      <c r="AM32" s="34"/>
      <c r="AN32" s="34"/>
      <c r="AO32" s="34"/>
    </row>
    <row r="33" spans="1:41" x14ac:dyDescent="0.25">
      <c r="A33" s="54">
        <v>23</v>
      </c>
      <c r="B33" s="85" t="s">
        <v>130</v>
      </c>
      <c r="C33" s="85" t="s">
        <v>39</v>
      </c>
      <c r="D33" s="85"/>
      <c r="E33" s="85" t="s">
        <v>550</v>
      </c>
      <c r="F33" s="55" t="str">
        <f t="shared" si="0"/>
        <v>A</v>
      </c>
      <c r="G33" s="86">
        <v>12</v>
      </c>
      <c r="H33" s="87" t="s">
        <v>230</v>
      </c>
      <c r="I33" s="25" t="s">
        <v>1113</v>
      </c>
      <c r="J33" s="25" t="s">
        <v>991</v>
      </c>
      <c r="K33" s="116">
        <f t="shared" si="1"/>
        <v>1.17445</v>
      </c>
      <c r="L33" s="85"/>
      <c r="M33" s="85"/>
      <c r="N33" s="85"/>
      <c r="O33" s="85"/>
      <c r="P33" s="85"/>
      <c r="Q33" s="85"/>
      <c r="R33" s="85"/>
      <c r="S33" s="85"/>
      <c r="T33" s="85"/>
      <c r="U33" s="85"/>
      <c r="V33" s="85">
        <v>7</v>
      </c>
      <c r="W33" s="85"/>
      <c r="X33" s="85"/>
      <c r="Y33" s="85"/>
      <c r="Z33" s="85"/>
      <c r="AA33" s="85"/>
      <c r="AB33" s="85"/>
      <c r="AC33" s="19">
        <f t="shared" si="2"/>
        <v>4</v>
      </c>
      <c r="AD33" s="36">
        <f t="shared" si="3"/>
        <v>11</v>
      </c>
      <c r="AE33" s="33"/>
      <c r="AF33" s="34">
        <v>1</v>
      </c>
      <c r="AG33" s="34"/>
      <c r="AH33" s="34"/>
      <c r="AI33" s="34">
        <v>3</v>
      </c>
      <c r="AJ33" s="34"/>
      <c r="AK33" s="34"/>
      <c r="AL33" s="34"/>
      <c r="AM33" s="34"/>
      <c r="AN33" s="34"/>
      <c r="AO33" s="34"/>
    </row>
    <row r="34" spans="1:41" x14ac:dyDescent="0.25">
      <c r="A34" s="85">
        <v>24</v>
      </c>
      <c r="B34" s="54" t="s">
        <v>408</v>
      </c>
      <c r="C34" s="54" t="s">
        <v>39</v>
      </c>
      <c r="D34" s="54"/>
      <c r="E34" s="54" t="s">
        <v>550</v>
      </c>
      <c r="F34" s="55" t="str">
        <f t="shared" si="0"/>
        <v>B</v>
      </c>
      <c r="G34" s="56">
        <v>12</v>
      </c>
      <c r="H34" s="57" t="s">
        <v>235</v>
      </c>
      <c r="I34" s="58" t="s">
        <v>87</v>
      </c>
      <c r="J34" s="58" t="s">
        <v>120</v>
      </c>
      <c r="K34" s="115">
        <f t="shared" si="1"/>
        <v>0.3962</v>
      </c>
      <c r="L34" s="54"/>
      <c r="M34" s="54"/>
      <c r="N34" s="54"/>
      <c r="O34" s="54">
        <v>1</v>
      </c>
      <c r="P34" s="54"/>
      <c r="Q34" s="54"/>
      <c r="R34" s="54"/>
      <c r="S34" s="54"/>
      <c r="T34" s="54"/>
      <c r="U34" s="54"/>
      <c r="V34" s="54"/>
      <c r="W34" s="54"/>
      <c r="X34" s="54"/>
      <c r="Y34" s="54"/>
      <c r="Z34" s="54"/>
      <c r="AA34" s="54"/>
      <c r="AB34" s="54"/>
      <c r="AC34" s="19">
        <f t="shared" si="2"/>
        <v>1</v>
      </c>
      <c r="AD34" s="61">
        <f t="shared" si="3"/>
        <v>2</v>
      </c>
      <c r="AE34" s="33"/>
      <c r="AF34" s="34"/>
      <c r="AG34" s="34"/>
      <c r="AH34" s="34"/>
      <c r="AI34" s="34">
        <v>1</v>
      </c>
      <c r="AJ34" s="34"/>
      <c r="AK34" s="34"/>
      <c r="AL34" s="34"/>
      <c r="AM34" s="34"/>
      <c r="AN34" s="34"/>
      <c r="AO34" s="34"/>
    </row>
    <row r="35" spans="1:41" x14ac:dyDescent="0.25">
      <c r="A35" s="85">
        <v>25</v>
      </c>
      <c r="B35" s="85" t="s">
        <v>532</v>
      </c>
      <c r="C35" s="85" t="s">
        <v>39</v>
      </c>
      <c r="D35" s="85" t="s">
        <v>29</v>
      </c>
      <c r="E35" s="85" t="s">
        <v>550</v>
      </c>
      <c r="F35" s="55" t="str">
        <f t="shared" si="0"/>
        <v>A</v>
      </c>
      <c r="G35" s="86">
        <v>13</v>
      </c>
      <c r="H35" s="87" t="s">
        <v>63</v>
      </c>
      <c r="I35" s="25" t="s">
        <v>1114</v>
      </c>
      <c r="J35" s="25" t="s">
        <v>1115</v>
      </c>
      <c r="K35" s="116">
        <f t="shared" si="1"/>
        <v>1.14615</v>
      </c>
      <c r="L35" s="85"/>
      <c r="M35" s="85"/>
      <c r="N35" s="85"/>
      <c r="O35" s="85"/>
      <c r="P35" s="85"/>
      <c r="Q35" s="85"/>
      <c r="R35" s="85"/>
      <c r="S35" s="85"/>
      <c r="T35" s="85"/>
      <c r="U35" s="85"/>
      <c r="V35" s="85">
        <v>2</v>
      </c>
      <c r="W35" s="85">
        <v>1</v>
      </c>
      <c r="X35" s="85"/>
      <c r="Y35" s="85"/>
      <c r="Z35" s="85"/>
      <c r="AA35" s="85"/>
      <c r="AB35" s="85"/>
      <c r="AC35" s="19">
        <f t="shared" si="2"/>
        <v>0</v>
      </c>
      <c r="AD35" s="36">
        <f t="shared" si="3"/>
        <v>3</v>
      </c>
      <c r="AE35" s="33"/>
      <c r="AF35" s="34"/>
      <c r="AG35" s="34"/>
      <c r="AH35" s="34"/>
      <c r="AI35" s="34"/>
      <c r="AJ35" s="34"/>
      <c r="AK35" s="34"/>
      <c r="AL35" s="34"/>
      <c r="AM35" s="34"/>
      <c r="AN35" s="34"/>
      <c r="AO35" s="34"/>
    </row>
    <row r="36" spans="1:41" x14ac:dyDescent="0.25">
      <c r="A36" s="54">
        <v>26</v>
      </c>
      <c r="B36" s="54" t="s">
        <v>138</v>
      </c>
      <c r="C36" s="54"/>
      <c r="D36" s="54"/>
      <c r="E36" s="54" t="s">
        <v>550</v>
      </c>
      <c r="F36" s="55" t="str">
        <f t="shared" si="0"/>
        <v>B</v>
      </c>
      <c r="G36" s="56">
        <v>13</v>
      </c>
      <c r="H36" s="57" t="s">
        <v>102</v>
      </c>
      <c r="I36" s="58" t="s">
        <v>1001</v>
      </c>
      <c r="J36" s="58" t="s">
        <v>1002</v>
      </c>
      <c r="K36" s="115">
        <f t="shared" si="1"/>
        <v>0.29714999999999997</v>
      </c>
      <c r="L36" s="54"/>
      <c r="M36" s="54"/>
      <c r="N36" s="54"/>
      <c r="O36" s="54"/>
      <c r="P36" s="54"/>
      <c r="Q36" s="54"/>
      <c r="R36" s="54"/>
      <c r="S36" s="54"/>
      <c r="T36" s="54"/>
      <c r="U36" s="54"/>
      <c r="V36" s="54">
        <v>2</v>
      </c>
      <c r="W36" s="54"/>
      <c r="X36" s="54"/>
      <c r="Y36" s="54"/>
      <c r="Z36" s="54"/>
      <c r="AA36" s="54"/>
      <c r="AB36" s="54"/>
      <c r="AC36" s="19">
        <f t="shared" si="2"/>
        <v>0</v>
      </c>
      <c r="AD36" s="61">
        <f t="shared" si="3"/>
        <v>2</v>
      </c>
      <c r="AE36" s="33"/>
      <c r="AF36" s="34"/>
      <c r="AG36" s="34"/>
      <c r="AH36" s="34"/>
      <c r="AI36" s="34"/>
      <c r="AJ36" s="34"/>
      <c r="AK36" s="34"/>
      <c r="AL36" s="34"/>
      <c r="AM36" s="34"/>
      <c r="AN36" s="34"/>
      <c r="AO36" s="34"/>
    </row>
    <row r="37" spans="1:41" x14ac:dyDescent="0.25">
      <c r="A37" s="54">
        <v>27</v>
      </c>
      <c r="B37" s="54" t="s">
        <v>447</v>
      </c>
      <c r="C37" s="54" t="s">
        <v>162</v>
      </c>
      <c r="D37" s="54"/>
      <c r="E37" s="54" t="s">
        <v>550</v>
      </c>
      <c r="F37" s="55" t="str">
        <f t="shared" si="0"/>
        <v>A</v>
      </c>
      <c r="G37" s="56">
        <v>14</v>
      </c>
      <c r="H37" s="57" t="s">
        <v>290</v>
      </c>
      <c r="I37" s="58" t="s">
        <v>1116</v>
      </c>
      <c r="J37" s="58" t="s">
        <v>1117</v>
      </c>
      <c r="K37" s="115">
        <f t="shared" si="1"/>
        <v>0.96219999999999994</v>
      </c>
      <c r="L37" s="54"/>
      <c r="M37" s="54"/>
      <c r="N37" s="54"/>
      <c r="O37" s="54"/>
      <c r="P37" s="54"/>
      <c r="Q37" s="54"/>
      <c r="R37" s="54"/>
      <c r="S37" s="54">
        <v>1</v>
      </c>
      <c r="T37" s="54"/>
      <c r="U37" s="54"/>
      <c r="V37" s="54">
        <v>2</v>
      </c>
      <c r="W37" s="54"/>
      <c r="X37" s="54"/>
      <c r="Y37" s="54"/>
      <c r="Z37" s="54"/>
      <c r="AA37" s="54"/>
      <c r="AB37" s="54"/>
      <c r="AC37" s="19">
        <f t="shared" si="2"/>
        <v>1</v>
      </c>
      <c r="AD37" s="61">
        <f t="shared" si="3"/>
        <v>4</v>
      </c>
      <c r="AE37" s="33"/>
      <c r="AF37" s="34">
        <v>1</v>
      </c>
      <c r="AG37" s="34"/>
      <c r="AH37" s="34"/>
      <c r="AI37" s="34"/>
      <c r="AJ37" s="34"/>
      <c r="AK37" s="34"/>
      <c r="AL37" s="34"/>
      <c r="AM37" s="34"/>
      <c r="AN37" s="34"/>
      <c r="AO37" s="34"/>
    </row>
    <row r="38" spans="1:41" x14ac:dyDescent="0.25">
      <c r="A38" s="54">
        <v>28</v>
      </c>
      <c r="B38" s="85" t="s">
        <v>192</v>
      </c>
      <c r="C38" s="85" t="s">
        <v>43</v>
      </c>
      <c r="D38" s="85"/>
      <c r="E38" s="85" t="s">
        <v>550</v>
      </c>
      <c r="F38" s="55" t="str">
        <f t="shared" si="0"/>
        <v>B</v>
      </c>
      <c r="G38" s="86">
        <v>14</v>
      </c>
      <c r="H38" s="87" t="s">
        <v>300</v>
      </c>
      <c r="I38" s="25" t="s">
        <v>278</v>
      </c>
      <c r="J38" s="25" t="s">
        <v>317</v>
      </c>
      <c r="K38" s="116">
        <f t="shared" si="1"/>
        <v>0.22639999999999999</v>
      </c>
      <c r="L38" s="85"/>
      <c r="M38" s="85"/>
      <c r="N38" s="85"/>
      <c r="O38" s="85"/>
      <c r="P38" s="85"/>
      <c r="Q38" s="85"/>
      <c r="R38" s="85"/>
      <c r="S38" s="85"/>
      <c r="T38" s="85"/>
      <c r="U38" s="85"/>
      <c r="V38" s="85">
        <v>1</v>
      </c>
      <c r="W38" s="85"/>
      <c r="X38" s="85"/>
      <c r="Y38" s="85"/>
      <c r="Z38" s="85"/>
      <c r="AA38" s="85"/>
      <c r="AB38" s="85"/>
      <c r="AC38" s="19">
        <f t="shared" si="2"/>
        <v>0</v>
      </c>
      <c r="AD38" s="36">
        <f t="shared" si="3"/>
        <v>1</v>
      </c>
      <c r="AE38" s="33"/>
      <c r="AF38" s="34"/>
      <c r="AG38" s="34"/>
      <c r="AH38" s="34"/>
      <c r="AI38" s="34"/>
      <c r="AJ38" s="34"/>
      <c r="AK38" s="34"/>
      <c r="AL38" s="34"/>
      <c r="AM38" s="34"/>
      <c r="AN38" s="34"/>
      <c r="AO38" s="34"/>
    </row>
    <row r="39" spans="1:41" x14ac:dyDescent="0.25">
      <c r="A39" s="85">
        <v>29</v>
      </c>
      <c r="B39" s="54" t="s">
        <v>525</v>
      </c>
      <c r="C39" s="54" t="s">
        <v>49</v>
      </c>
      <c r="D39" s="54"/>
      <c r="E39" s="54" t="s">
        <v>550</v>
      </c>
      <c r="F39" s="55" t="str">
        <f t="shared" si="0"/>
        <v>A</v>
      </c>
      <c r="G39" s="56">
        <v>15</v>
      </c>
      <c r="H39" s="57" t="s">
        <v>57</v>
      </c>
      <c r="I39" s="58" t="s">
        <v>1118</v>
      </c>
      <c r="J39" s="58" t="s">
        <v>1119</v>
      </c>
      <c r="K39" s="115">
        <f t="shared" si="1"/>
        <v>0.81362499999999993</v>
      </c>
      <c r="L39" s="54"/>
      <c r="M39" s="54"/>
      <c r="N39" s="54"/>
      <c r="O39" s="54"/>
      <c r="P39" s="54"/>
      <c r="Q39" s="54"/>
      <c r="R39" s="54"/>
      <c r="S39" s="54"/>
      <c r="T39" s="54"/>
      <c r="U39" s="54"/>
      <c r="V39" s="54">
        <v>1</v>
      </c>
      <c r="W39" s="54">
        <v>1</v>
      </c>
      <c r="X39" s="54"/>
      <c r="Y39" s="54"/>
      <c r="Z39" s="54"/>
      <c r="AA39" s="54"/>
      <c r="AB39" s="54"/>
      <c r="AC39" s="19">
        <f t="shared" si="2"/>
        <v>0</v>
      </c>
      <c r="AD39" s="61">
        <f t="shared" si="3"/>
        <v>2</v>
      </c>
      <c r="AE39" s="33"/>
      <c r="AF39" s="34"/>
      <c r="AG39" s="34"/>
      <c r="AH39" s="34"/>
      <c r="AI39" s="34"/>
      <c r="AJ39" s="34"/>
      <c r="AK39" s="34"/>
      <c r="AL39" s="34"/>
      <c r="AM39" s="34"/>
      <c r="AN39" s="34"/>
      <c r="AO39" s="34"/>
    </row>
    <row r="40" spans="1:41" x14ac:dyDescent="0.25">
      <c r="A40" s="54">
        <v>30</v>
      </c>
      <c r="B40" s="54" t="s">
        <v>137</v>
      </c>
      <c r="C40" s="54" t="s">
        <v>77</v>
      </c>
      <c r="D40" s="54"/>
      <c r="E40" s="54" t="s">
        <v>550</v>
      </c>
      <c r="F40" s="55" t="str">
        <f t="shared" si="0"/>
        <v>B</v>
      </c>
      <c r="G40" s="56">
        <v>15</v>
      </c>
      <c r="H40" s="57" t="s">
        <v>344</v>
      </c>
      <c r="I40" s="58" t="s">
        <v>291</v>
      </c>
      <c r="J40" s="58" t="s">
        <v>305</v>
      </c>
      <c r="K40" s="115">
        <f t="shared" si="1"/>
        <v>0.16980000000000001</v>
      </c>
      <c r="L40" s="54"/>
      <c r="M40" s="54"/>
      <c r="N40" s="54"/>
      <c r="O40" s="54"/>
      <c r="P40" s="54"/>
      <c r="Q40" s="54"/>
      <c r="R40" s="54">
        <v>1</v>
      </c>
      <c r="S40" s="54"/>
      <c r="T40" s="54"/>
      <c r="U40" s="54"/>
      <c r="V40" s="54"/>
      <c r="W40" s="54"/>
      <c r="X40" s="54"/>
      <c r="Y40" s="54"/>
      <c r="Z40" s="54"/>
      <c r="AA40" s="54"/>
      <c r="AB40" s="54"/>
      <c r="AC40" s="19">
        <f t="shared" si="2"/>
        <v>1</v>
      </c>
      <c r="AD40" s="61">
        <f t="shared" si="3"/>
        <v>2</v>
      </c>
      <c r="AE40" s="33"/>
      <c r="AF40" s="34"/>
      <c r="AG40" s="34"/>
      <c r="AH40" s="34"/>
      <c r="AI40" s="34">
        <v>1</v>
      </c>
      <c r="AJ40" s="34"/>
      <c r="AK40" s="34"/>
      <c r="AL40" s="34"/>
      <c r="AM40" s="34"/>
      <c r="AN40" s="34"/>
      <c r="AO40" s="34"/>
    </row>
    <row r="41" spans="1:41" x14ac:dyDescent="0.25">
      <c r="A41" s="85">
        <v>31</v>
      </c>
      <c r="B41" s="85" t="s">
        <v>135</v>
      </c>
      <c r="C41" s="85" t="s">
        <v>39</v>
      </c>
      <c r="D41" s="85"/>
      <c r="E41" s="85" t="s">
        <v>550</v>
      </c>
      <c r="F41" s="55" t="str">
        <f t="shared" si="0"/>
        <v>B</v>
      </c>
      <c r="G41" s="86">
        <v>15</v>
      </c>
      <c r="H41" s="87" t="s">
        <v>266</v>
      </c>
      <c r="I41" s="25" t="s">
        <v>291</v>
      </c>
      <c r="J41" s="25" t="s">
        <v>305</v>
      </c>
      <c r="K41" s="116">
        <f t="shared" si="1"/>
        <v>0.16980000000000001</v>
      </c>
      <c r="L41" s="85"/>
      <c r="M41" s="85"/>
      <c r="N41" s="85"/>
      <c r="O41" s="85"/>
      <c r="P41" s="85"/>
      <c r="Q41" s="85"/>
      <c r="R41" s="85"/>
      <c r="S41" s="85"/>
      <c r="T41" s="85"/>
      <c r="U41" s="85"/>
      <c r="V41" s="85">
        <v>1</v>
      </c>
      <c r="W41" s="85"/>
      <c r="X41" s="85"/>
      <c r="Y41" s="85"/>
      <c r="Z41" s="85"/>
      <c r="AA41" s="85"/>
      <c r="AB41" s="85"/>
      <c r="AC41" s="19">
        <f t="shared" si="2"/>
        <v>1</v>
      </c>
      <c r="AD41" s="36">
        <f t="shared" si="3"/>
        <v>2</v>
      </c>
      <c r="AE41" s="33"/>
      <c r="AF41" s="34"/>
      <c r="AG41" s="34"/>
      <c r="AH41" s="34"/>
      <c r="AI41" s="34">
        <v>1</v>
      </c>
      <c r="AJ41" s="34"/>
      <c r="AK41" s="34"/>
      <c r="AL41" s="34"/>
      <c r="AM41" s="34"/>
      <c r="AN41" s="34"/>
      <c r="AO41" s="34"/>
    </row>
    <row r="42" spans="1:41" x14ac:dyDescent="0.25">
      <c r="A42" s="54">
        <v>32</v>
      </c>
      <c r="B42" s="54" t="s">
        <v>421</v>
      </c>
      <c r="C42" s="54" t="s">
        <v>39</v>
      </c>
      <c r="D42" s="54"/>
      <c r="E42" s="54" t="s">
        <v>550</v>
      </c>
      <c r="F42" s="55" t="str">
        <f t="shared" si="0"/>
        <v>A</v>
      </c>
      <c r="G42" s="56">
        <v>16</v>
      </c>
      <c r="H42" s="57" t="s">
        <v>283</v>
      </c>
      <c r="I42" s="58" t="s">
        <v>79</v>
      </c>
      <c r="J42" s="58" t="s">
        <v>113</v>
      </c>
      <c r="K42" s="115">
        <f t="shared" si="1"/>
        <v>0.67920000000000003</v>
      </c>
      <c r="L42" s="54"/>
      <c r="M42" s="54"/>
      <c r="N42" s="54"/>
      <c r="O42" s="54"/>
      <c r="P42" s="54"/>
      <c r="Q42" s="54"/>
      <c r="R42" s="54"/>
      <c r="S42" s="54"/>
      <c r="T42" s="54"/>
      <c r="U42" s="54"/>
      <c r="V42" s="54"/>
      <c r="W42" s="54">
        <v>1</v>
      </c>
      <c r="X42" s="54"/>
      <c r="Y42" s="54"/>
      <c r="Z42" s="54"/>
      <c r="AA42" s="54"/>
      <c r="AB42" s="54"/>
      <c r="AC42" s="19">
        <f t="shared" si="2"/>
        <v>0</v>
      </c>
      <c r="AD42" s="61">
        <f t="shared" si="3"/>
        <v>1</v>
      </c>
      <c r="AE42" s="33"/>
      <c r="AF42" s="34"/>
      <c r="AG42" s="34"/>
      <c r="AH42" s="34"/>
      <c r="AI42" s="34"/>
      <c r="AJ42" s="34"/>
      <c r="AK42" s="34"/>
      <c r="AL42" s="34"/>
      <c r="AM42" s="34"/>
      <c r="AN42" s="34"/>
      <c r="AO42" s="34"/>
    </row>
    <row r="43" spans="1:41" x14ac:dyDescent="0.25">
      <c r="A43" s="54">
        <v>33</v>
      </c>
      <c r="B43" s="85" t="s">
        <v>404</v>
      </c>
      <c r="C43" s="85" t="s">
        <v>49</v>
      </c>
      <c r="D43" s="85"/>
      <c r="E43" s="85" t="s">
        <v>768</v>
      </c>
      <c r="F43" s="55" t="str">
        <f t="shared" si="0"/>
        <v>A</v>
      </c>
      <c r="G43" s="86">
        <v>17</v>
      </c>
      <c r="H43" s="87" t="s">
        <v>50</v>
      </c>
      <c r="I43" s="25" t="s">
        <v>233</v>
      </c>
      <c r="J43" s="25" t="s">
        <v>234</v>
      </c>
      <c r="K43" s="116">
        <f t="shared" ref="K43:K74" si="4">J43*0.0283</f>
        <v>0.1981</v>
      </c>
      <c r="L43" s="85"/>
      <c r="M43" s="85"/>
      <c r="N43" s="85"/>
      <c r="O43" s="85"/>
      <c r="P43" s="85"/>
      <c r="Q43" s="85"/>
      <c r="R43" s="85">
        <v>1</v>
      </c>
      <c r="S43" s="85"/>
      <c r="T43" s="85"/>
      <c r="U43" s="85"/>
      <c r="V43" s="85"/>
      <c r="W43" s="85"/>
      <c r="X43" s="85"/>
      <c r="Y43" s="85"/>
      <c r="Z43" s="85"/>
      <c r="AA43" s="85"/>
      <c r="AB43" s="85"/>
      <c r="AC43" s="19">
        <f t="shared" ref="AC43:AC74" si="5">SUM(AE43:AO43)</f>
        <v>0</v>
      </c>
      <c r="AD43" s="36">
        <f t="shared" ref="AD43:AD74" si="6">SUM(L43:AC43)</f>
        <v>1</v>
      </c>
      <c r="AE43" s="33"/>
      <c r="AF43" s="34"/>
      <c r="AG43" s="34"/>
      <c r="AH43" s="34"/>
      <c r="AI43" s="34"/>
      <c r="AJ43" s="34"/>
      <c r="AK43" s="34"/>
      <c r="AL43" s="34"/>
      <c r="AM43" s="34"/>
      <c r="AN43" s="34"/>
      <c r="AO43" s="34"/>
    </row>
    <row r="44" spans="1:41" x14ac:dyDescent="0.25">
      <c r="A44" s="85">
        <v>34</v>
      </c>
      <c r="B44" s="54" t="s">
        <v>547</v>
      </c>
      <c r="C44" s="54" t="s">
        <v>49</v>
      </c>
      <c r="D44" s="54"/>
      <c r="E44" s="54" t="s">
        <v>550</v>
      </c>
      <c r="F44" s="55" t="str">
        <f t="shared" si="0"/>
        <v>B</v>
      </c>
      <c r="G44" s="56">
        <v>17</v>
      </c>
      <c r="H44" s="57" t="s">
        <v>97</v>
      </c>
      <c r="I44" s="58" t="s">
        <v>76</v>
      </c>
      <c r="J44" s="58" t="s">
        <v>105</v>
      </c>
      <c r="K44" s="115">
        <f t="shared" si="4"/>
        <v>2.8299999999999999E-2</v>
      </c>
      <c r="L44" s="54"/>
      <c r="M44" s="54"/>
      <c r="N44" s="54"/>
      <c r="O44" s="54"/>
      <c r="P44" s="54"/>
      <c r="Q44" s="54"/>
      <c r="R44" s="54"/>
      <c r="S44" s="54"/>
      <c r="T44" s="54"/>
      <c r="U44" s="54"/>
      <c r="V44" s="54"/>
      <c r="W44" s="54"/>
      <c r="X44" s="54"/>
      <c r="Y44" s="54"/>
      <c r="Z44" s="54"/>
      <c r="AA44" s="54"/>
      <c r="AB44" s="54"/>
      <c r="AC44" s="19">
        <f t="shared" si="5"/>
        <v>1</v>
      </c>
      <c r="AD44" s="61">
        <f t="shared" si="6"/>
        <v>1</v>
      </c>
      <c r="AE44" s="33"/>
      <c r="AF44" s="34">
        <v>1</v>
      </c>
      <c r="AG44" s="34"/>
      <c r="AH44" s="34"/>
      <c r="AI44" s="34"/>
      <c r="AJ44" s="34"/>
      <c r="AK44" s="34"/>
      <c r="AL44" s="34"/>
      <c r="AM44" s="34"/>
      <c r="AN44" s="34"/>
      <c r="AO44" s="34"/>
    </row>
    <row r="45" spans="1:41" x14ac:dyDescent="0.25">
      <c r="A45" s="54">
        <v>35</v>
      </c>
      <c r="B45" s="54" t="s">
        <v>424</v>
      </c>
      <c r="C45" s="54" t="s">
        <v>49</v>
      </c>
      <c r="D45" s="54"/>
      <c r="E45" s="54" t="s">
        <v>768</v>
      </c>
      <c r="F45" s="55" t="str">
        <f t="shared" si="0"/>
        <v>A</v>
      </c>
      <c r="G45" s="56">
        <v>18</v>
      </c>
      <c r="H45" s="57" t="s">
        <v>216</v>
      </c>
      <c r="I45" s="58" t="s">
        <v>76</v>
      </c>
      <c r="J45" s="58" t="s">
        <v>105</v>
      </c>
      <c r="K45" s="115">
        <f t="shared" si="4"/>
        <v>2.8299999999999999E-2</v>
      </c>
      <c r="L45" s="54"/>
      <c r="M45" s="54"/>
      <c r="N45" s="54"/>
      <c r="O45" s="54"/>
      <c r="P45" s="54"/>
      <c r="Q45" s="54"/>
      <c r="R45" s="54"/>
      <c r="S45" s="54"/>
      <c r="T45" s="54"/>
      <c r="U45" s="54"/>
      <c r="V45" s="54"/>
      <c r="W45" s="54"/>
      <c r="X45" s="54"/>
      <c r="Y45" s="54"/>
      <c r="Z45" s="54"/>
      <c r="AA45" s="54"/>
      <c r="AB45" s="54"/>
      <c r="AC45" s="19">
        <f t="shared" si="5"/>
        <v>1</v>
      </c>
      <c r="AD45" s="61">
        <f t="shared" si="6"/>
        <v>1</v>
      </c>
      <c r="AE45" s="33"/>
      <c r="AF45" s="34"/>
      <c r="AG45" s="34"/>
      <c r="AH45" s="34"/>
      <c r="AI45" s="34">
        <v>1</v>
      </c>
      <c r="AJ45" s="34"/>
      <c r="AK45" s="34"/>
      <c r="AL45" s="34"/>
      <c r="AM45" s="34"/>
      <c r="AN45" s="34"/>
      <c r="AO45" s="34"/>
    </row>
    <row r="46" spans="1:41" x14ac:dyDescent="0.25">
      <c r="A46" s="54">
        <v>36</v>
      </c>
      <c r="B46" s="54" t="s">
        <v>435</v>
      </c>
      <c r="C46" s="54" t="s">
        <v>335</v>
      </c>
      <c r="D46" s="54"/>
      <c r="E46" s="54" t="s">
        <v>550</v>
      </c>
      <c r="F46" s="55" t="str">
        <f t="shared" si="0"/>
        <v>B</v>
      </c>
      <c r="G46" s="56">
        <v>18</v>
      </c>
      <c r="H46" s="57" t="s">
        <v>65</v>
      </c>
      <c r="I46" s="58" t="s">
        <v>76</v>
      </c>
      <c r="J46" s="58" t="s">
        <v>105</v>
      </c>
      <c r="K46" s="115">
        <f t="shared" si="4"/>
        <v>2.8299999999999999E-2</v>
      </c>
      <c r="L46" s="54"/>
      <c r="M46" s="54"/>
      <c r="N46" s="54"/>
      <c r="O46" s="54"/>
      <c r="P46" s="54"/>
      <c r="Q46" s="54"/>
      <c r="R46" s="54"/>
      <c r="S46" s="54"/>
      <c r="T46" s="54"/>
      <c r="U46" s="54"/>
      <c r="V46" s="54"/>
      <c r="W46" s="54"/>
      <c r="X46" s="54"/>
      <c r="Y46" s="54"/>
      <c r="Z46" s="54"/>
      <c r="AA46" s="54"/>
      <c r="AB46" s="54"/>
      <c r="AC46" s="19">
        <f t="shared" si="5"/>
        <v>1</v>
      </c>
      <c r="AD46" s="61">
        <f t="shared" si="6"/>
        <v>1</v>
      </c>
      <c r="AE46" s="33"/>
      <c r="AF46" s="34"/>
      <c r="AG46" s="34"/>
      <c r="AH46" s="34"/>
      <c r="AI46" s="34"/>
      <c r="AJ46" s="34"/>
      <c r="AK46" s="34"/>
      <c r="AL46" s="34">
        <v>1</v>
      </c>
      <c r="AM46" s="34"/>
      <c r="AN46" s="34"/>
      <c r="AO46" s="34"/>
    </row>
    <row r="47" spans="1:41" x14ac:dyDescent="0.25">
      <c r="A47" s="85">
        <v>37</v>
      </c>
      <c r="B47" s="54" t="s">
        <v>535</v>
      </c>
      <c r="C47" s="54" t="s">
        <v>39</v>
      </c>
      <c r="D47" s="54"/>
      <c r="E47" s="54" t="s">
        <v>550</v>
      </c>
      <c r="F47" s="55" t="str">
        <f t="shared" si="0"/>
        <v>A</v>
      </c>
      <c r="G47" s="56">
        <v>23</v>
      </c>
      <c r="H47" s="57" t="s">
        <v>33</v>
      </c>
      <c r="I47" s="58" t="s">
        <v>78</v>
      </c>
      <c r="J47" s="58" t="s">
        <v>78</v>
      </c>
      <c r="K47" s="115">
        <f t="shared" si="4"/>
        <v>0</v>
      </c>
      <c r="L47" s="54"/>
      <c r="M47" s="54"/>
      <c r="N47" s="54"/>
      <c r="O47" s="54"/>
      <c r="P47" s="54"/>
      <c r="Q47" s="54"/>
      <c r="R47" s="54"/>
      <c r="S47" s="54"/>
      <c r="T47" s="54"/>
      <c r="U47" s="54"/>
      <c r="V47" s="54"/>
      <c r="W47" s="54"/>
      <c r="X47" s="54"/>
      <c r="Y47" s="54"/>
      <c r="Z47" s="54"/>
      <c r="AA47" s="54"/>
      <c r="AB47" s="54"/>
      <c r="AC47" s="19">
        <f t="shared" si="5"/>
        <v>0</v>
      </c>
      <c r="AD47" s="61">
        <f t="shared" si="6"/>
        <v>0</v>
      </c>
      <c r="AE47" s="33"/>
      <c r="AF47" s="34"/>
      <c r="AG47" s="34"/>
      <c r="AH47" s="34"/>
      <c r="AI47" s="34"/>
      <c r="AJ47" s="34"/>
      <c r="AK47" s="34"/>
      <c r="AL47" s="34"/>
      <c r="AM47" s="34"/>
      <c r="AN47" s="34"/>
      <c r="AO47" s="34"/>
    </row>
    <row r="48" spans="1:41" x14ac:dyDescent="0.25">
      <c r="A48" s="54">
        <v>38</v>
      </c>
      <c r="B48" s="85" t="s">
        <v>208</v>
      </c>
      <c r="C48" s="85"/>
      <c r="D48" s="85"/>
      <c r="E48" s="85" t="s">
        <v>768</v>
      </c>
      <c r="F48" s="55" t="str">
        <f t="shared" si="0"/>
        <v>A</v>
      </c>
      <c r="G48" s="86">
        <v>23</v>
      </c>
      <c r="H48" s="87" t="s">
        <v>222</v>
      </c>
      <c r="I48" s="25" t="s">
        <v>78</v>
      </c>
      <c r="J48" s="25" t="s">
        <v>78</v>
      </c>
      <c r="K48" s="116">
        <f t="shared" si="4"/>
        <v>0</v>
      </c>
      <c r="L48" s="85"/>
      <c r="M48" s="85"/>
      <c r="N48" s="85"/>
      <c r="O48" s="85"/>
      <c r="P48" s="85"/>
      <c r="Q48" s="85"/>
      <c r="R48" s="85"/>
      <c r="S48" s="85"/>
      <c r="T48" s="85"/>
      <c r="U48" s="85"/>
      <c r="V48" s="85"/>
      <c r="W48" s="85"/>
      <c r="X48" s="85"/>
      <c r="Y48" s="85"/>
      <c r="Z48" s="85"/>
      <c r="AA48" s="85"/>
      <c r="AB48" s="85"/>
      <c r="AC48" s="19">
        <f t="shared" si="5"/>
        <v>0</v>
      </c>
      <c r="AD48" s="36">
        <f t="shared" si="6"/>
        <v>0</v>
      </c>
      <c r="AE48" s="33"/>
      <c r="AF48" s="34"/>
      <c r="AG48" s="34"/>
      <c r="AH48" s="34"/>
      <c r="AI48" s="34"/>
      <c r="AJ48" s="34"/>
      <c r="AK48" s="34"/>
      <c r="AL48" s="34"/>
      <c r="AM48" s="34"/>
      <c r="AN48" s="34"/>
      <c r="AO48" s="34"/>
    </row>
    <row r="49" spans="1:41" x14ac:dyDescent="0.25">
      <c r="A49" s="54">
        <v>39</v>
      </c>
      <c r="B49" s="85" t="s">
        <v>413</v>
      </c>
      <c r="C49" s="85" t="s">
        <v>49</v>
      </c>
      <c r="D49" s="85"/>
      <c r="E49" s="85" t="s">
        <v>550</v>
      </c>
      <c r="F49" s="55" t="str">
        <f t="shared" si="0"/>
        <v>A</v>
      </c>
      <c r="G49" s="86">
        <v>23</v>
      </c>
      <c r="H49" s="87" t="s">
        <v>101</v>
      </c>
      <c r="I49" s="25" t="s">
        <v>78</v>
      </c>
      <c r="J49" s="25" t="s">
        <v>78</v>
      </c>
      <c r="K49" s="116">
        <f t="shared" si="4"/>
        <v>0</v>
      </c>
      <c r="L49" s="85"/>
      <c r="M49" s="85"/>
      <c r="N49" s="85"/>
      <c r="O49" s="85"/>
      <c r="P49" s="85"/>
      <c r="Q49" s="85"/>
      <c r="R49" s="85"/>
      <c r="S49" s="85"/>
      <c r="T49" s="85"/>
      <c r="U49" s="85"/>
      <c r="V49" s="85"/>
      <c r="W49" s="85"/>
      <c r="X49" s="85"/>
      <c r="Y49" s="85"/>
      <c r="Z49" s="85"/>
      <c r="AA49" s="85"/>
      <c r="AB49" s="85"/>
      <c r="AC49" s="19">
        <f t="shared" si="5"/>
        <v>0</v>
      </c>
      <c r="AD49" s="36">
        <f t="shared" si="6"/>
        <v>0</v>
      </c>
      <c r="AE49" s="33"/>
      <c r="AF49" s="34"/>
      <c r="AG49" s="34"/>
      <c r="AH49" s="34"/>
      <c r="AI49" s="34"/>
      <c r="AJ49" s="34"/>
      <c r="AK49" s="34"/>
      <c r="AL49" s="34"/>
      <c r="AM49" s="34"/>
      <c r="AN49" s="34"/>
      <c r="AO49" s="34"/>
    </row>
    <row r="50" spans="1:41" x14ac:dyDescent="0.25">
      <c r="A50" s="85">
        <v>40</v>
      </c>
      <c r="B50" s="85" t="s">
        <v>580</v>
      </c>
      <c r="C50" s="85" t="s">
        <v>49</v>
      </c>
      <c r="D50" s="85"/>
      <c r="E50" s="85" t="s">
        <v>163</v>
      </c>
      <c r="F50" s="55" t="str">
        <f t="shared" si="0"/>
        <v>A</v>
      </c>
      <c r="G50" s="86">
        <v>23</v>
      </c>
      <c r="H50" s="87" t="s">
        <v>40</v>
      </c>
      <c r="I50" s="25" t="s">
        <v>78</v>
      </c>
      <c r="J50" s="25" t="s">
        <v>78</v>
      </c>
      <c r="K50" s="116">
        <f t="shared" si="4"/>
        <v>0</v>
      </c>
      <c r="L50" s="85"/>
      <c r="M50" s="85"/>
      <c r="N50" s="85"/>
      <c r="O50" s="85"/>
      <c r="P50" s="85"/>
      <c r="Q50" s="85"/>
      <c r="R50" s="85"/>
      <c r="S50" s="85"/>
      <c r="T50" s="85"/>
      <c r="U50" s="85"/>
      <c r="V50" s="85"/>
      <c r="W50" s="85"/>
      <c r="X50" s="85"/>
      <c r="Y50" s="85"/>
      <c r="Z50" s="85"/>
      <c r="AA50" s="85"/>
      <c r="AB50" s="85"/>
      <c r="AC50" s="19">
        <f t="shared" si="5"/>
        <v>0</v>
      </c>
      <c r="AD50" s="36">
        <f t="shared" si="6"/>
        <v>0</v>
      </c>
      <c r="AE50" s="33"/>
      <c r="AF50" s="34"/>
      <c r="AG50" s="34"/>
      <c r="AH50" s="34"/>
      <c r="AI50" s="34"/>
      <c r="AJ50" s="34"/>
      <c r="AK50" s="34"/>
      <c r="AL50" s="34"/>
      <c r="AM50" s="34"/>
      <c r="AN50" s="34"/>
      <c r="AO50" s="34"/>
    </row>
    <row r="51" spans="1:41" x14ac:dyDescent="0.25">
      <c r="A51" s="54">
        <v>41</v>
      </c>
      <c r="B51" s="54" t="s">
        <v>642</v>
      </c>
      <c r="C51" s="54"/>
      <c r="D51" s="54"/>
      <c r="E51" s="54" t="s">
        <v>550</v>
      </c>
      <c r="F51" s="55" t="str">
        <f t="shared" si="0"/>
        <v>B</v>
      </c>
      <c r="G51" s="56">
        <v>23</v>
      </c>
      <c r="H51" s="57" t="s">
        <v>61</v>
      </c>
      <c r="I51" s="58" t="s">
        <v>78</v>
      </c>
      <c r="J51" s="58" t="s">
        <v>78</v>
      </c>
      <c r="K51" s="115">
        <f t="shared" si="4"/>
        <v>0</v>
      </c>
      <c r="L51" s="54"/>
      <c r="M51" s="54"/>
      <c r="N51" s="54"/>
      <c r="O51" s="54"/>
      <c r="P51" s="54"/>
      <c r="Q51" s="54"/>
      <c r="R51" s="54"/>
      <c r="S51" s="54"/>
      <c r="T51" s="54"/>
      <c r="U51" s="54"/>
      <c r="V51" s="54"/>
      <c r="W51" s="54"/>
      <c r="X51" s="54"/>
      <c r="Y51" s="54"/>
      <c r="Z51" s="54"/>
      <c r="AA51" s="54"/>
      <c r="AB51" s="54"/>
      <c r="AC51" s="19">
        <f t="shared" si="5"/>
        <v>0</v>
      </c>
      <c r="AD51" s="61">
        <f t="shared" si="6"/>
        <v>0</v>
      </c>
      <c r="AE51" s="33"/>
      <c r="AF51" s="34"/>
      <c r="AG51" s="34"/>
      <c r="AH51" s="34"/>
      <c r="AI51" s="34"/>
      <c r="AJ51" s="34"/>
      <c r="AK51" s="34"/>
      <c r="AL51" s="34"/>
      <c r="AM51" s="34"/>
      <c r="AN51" s="34"/>
      <c r="AO51" s="34"/>
    </row>
    <row r="52" spans="1:41" x14ac:dyDescent="0.25">
      <c r="A52" s="54">
        <v>42</v>
      </c>
      <c r="B52" s="54" t="s">
        <v>822</v>
      </c>
      <c r="C52" s="54"/>
      <c r="D52" s="54"/>
      <c r="E52" s="54" t="s">
        <v>768</v>
      </c>
      <c r="F52" s="55" t="str">
        <f t="shared" si="0"/>
        <v>B</v>
      </c>
      <c r="G52" s="56">
        <v>23</v>
      </c>
      <c r="H52" s="57" t="s">
        <v>35</v>
      </c>
      <c r="I52" s="58" t="s">
        <v>78</v>
      </c>
      <c r="J52" s="58" t="s">
        <v>78</v>
      </c>
      <c r="K52" s="115">
        <f t="shared" si="4"/>
        <v>0</v>
      </c>
      <c r="L52" s="54"/>
      <c r="M52" s="54"/>
      <c r="N52" s="54"/>
      <c r="O52" s="54"/>
      <c r="P52" s="54"/>
      <c r="Q52" s="54"/>
      <c r="R52" s="54"/>
      <c r="S52" s="54"/>
      <c r="T52" s="54"/>
      <c r="U52" s="54"/>
      <c r="V52" s="54"/>
      <c r="W52" s="54"/>
      <c r="X52" s="54"/>
      <c r="Y52" s="54"/>
      <c r="Z52" s="54"/>
      <c r="AA52" s="54"/>
      <c r="AB52" s="54"/>
      <c r="AC52" s="19">
        <f t="shared" si="5"/>
        <v>0</v>
      </c>
      <c r="AD52" s="61">
        <f t="shared" si="6"/>
        <v>0</v>
      </c>
      <c r="AE52" s="33"/>
      <c r="AF52" s="34"/>
      <c r="AG52" s="34"/>
      <c r="AH52" s="34"/>
      <c r="AI52" s="34"/>
      <c r="AJ52" s="34"/>
      <c r="AK52" s="34"/>
      <c r="AL52" s="34"/>
      <c r="AM52" s="34"/>
      <c r="AN52" s="34"/>
      <c r="AO52" s="34"/>
    </row>
    <row r="53" spans="1:41" x14ac:dyDescent="0.25">
      <c r="A53" s="85">
        <v>43</v>
      </c>
      <c r="B53" s="85" t="s">
        <v>419</v>
      </c>
      <c r="C53" s="85" t="s">
        <v>49</v>
      </c>
      <c r="D53" s="85"/>
      <c r="E53" s="85" t="s">
        <v>550</v>
      </c>
      <c r="F53" s="55" t="str">
        <f t="shared" si="0"/>
        <v>B</v>
      </c>
      <c r="G53" s="86">
        <v>23</v>
      </c>
      <c r="H53" s="87" t="s">
        <v>339</v>
      </c>
      <c r="I53" s="25" t="s">
        <v>78</v>
      </c>
      <c r="J53" s="25" t="s">
        <v>78</v>
      </c>
      <c r="K53" s="116">
        <f t="shared" si="4"/>
        <v>0</v>
      </c>
      <c r="L53" s="85"/>
      <c r="M53" s="85"/>
      <c r="N53" s="85"/>
      <c r="O53" s="85"/>
      <c r="P53" s="85"/>
      <c r="Q53" s="85"/>
      <c r="R53" s="85"/>
      <c r="S53" s="85"/>
      <c r="T53" s="85"/>
      <c r="U53" s="85"/>
      <c r="V53" s="85"/>
      <c r="W53" s="85"/>
      <c r="X53" s="85"/>
      <c r="Y53" s="85"/>
      <c r="Z53" s="85"/>
      <c r="AA53" s="85"/>
      <c r="AB53" s="85"/>
      <c r="AC53" s="19">
        <f t="shared" si="5"/>
        <v>0</v>
      </c>
      <c r="AD53" s="36">
        <f t="shared" si="6"/>
        <v>0</v>
      </c>
      <c r="AE53" s="33"/>
      <c r="AF53" s="34"/>
      <c r="AG53" s="34"/>
      <c r="AH53" s="34"/>
      <c r="AI53" s="34"/>
      <c r="AJ53" s="34"/>
      <c r="AK53" s="34"/>
      <c r="AL53" s="34"/>
      <c r="AM53" s="34"/>
      <c r="AN53" s="34"/>
      <c r="AO53" s="34"/>
    </row>
    <row r="54" spans="1:41" x14ac:dyDescent="0.25">
      <c r="A54" s="54">
        <v>44</v>
      </c>
      <c r="B54" s="54"/>
      <c r="C54" s="54"/>
      <c r="D54" s="54"/>
      <c r="E54" s="54"/>
      <c r="F54" s="55"/>
      <c r="G54" s="56"/>
      <c r="H54" s="57"/>
      <c r="I54" s="58"/>
      <c r="J54" s="58"/>
      <c r="K54" s="115">
        <f t="shared" si="4"/>
        <v>0</v>
      </c>
      <c r="L54" s="54"/>
      <c r="M54" s="54"/>
      <c r="N54" s="54"/>
      <c r="O54" s="54"/>
      <c r="P54" s="54"/>
      <c r="Q54" s="54"/>
      <c r="R54" s="54"/>
      <c r="S54" s="54"/>
      <c r="T54" s="54"/>
      <c r="U54" s="54"/>
      <c r="V54" s="54"/>
      <c r="W54" s="54"/>
      <c r="X54" s="54"/>
      <c r="Y54" s="54"/>
      <c r="Z54" s="54"/>
      <c r="AA54" s="54"/>
      <c r="AB54" s="54"/>
      <c r="AC54" s="19">
        <f t="shared" si="5"/>
        <v>0</v>
      </c>
      <c r="AD54" s="61">
        <f t="shared" si="6"/>
        <v>0</v>
      </c>
      <c r="AE54" s="33"/>
      <c r="AF54" s="34"/>
      <c r="AG54" s="34"/>
      <c r="AH54" s="34"/>
      <c r="AI54" s="34"/>
      <c r="AJ54" s="34"/>
      <c r="AK54" s="34"/>
      <c r="AL54" s="34"/>
      <c r="AM54" s="34"/>
      <c r="AN54" s="34"/>
      <c r="AO54" s="34"/>
    </row>
    <row r="55" spans="1:41" x14ac:dyDescent="0.25">
      <c r="A55" s="54">
        <v>45</v>
      </c>
      <c r="B55" s="85"/>
      <c r="C55" s="85"/>
      <c r="D55" s="85"/>
      <c r="E55" s="85"/>
      <c r="F55" s="55"/>
      <c r="G55" s="86"/>
      <c r="H55" s="87"/>
      <c r="I55" s="25"/>
      <c r="J55" s="25"/>
      <c r="K55" s="116">
        <f t="shared" si="4"/>
        <v>0</v>
      </c>
      <c r="L55" s="85"/>
      <c r="M55" s="85"/>
      <c r="N55" s="85"/>
      <c r="O55" s="85"/>
      <c r="P55" s="85"/>
      <c r="Q55" s="85"/>
      <c r="R55" s="85"/>
      <c r="S55" s="85"/>
      <c r="T55" s="85"/>
      <c r="U55" s="85"/>
      <c r="V55" s="85"/>
      <c r="W55" s="85"/>
      <c r="X55" s="85"/>
      <c r="Y55" s="85"/>
      <c r="Z55" s="85"/>
      <c r="AA55" s="85"/>
      <c r="AB55" s="85"/>
      <c r="AC55" s="19">
        <f t="shared" si="5"/>
        <v>0</v>
      </c>
      <c r="AD55" s="36">
        <f t="shared" si="6"/>
        <v>0</v>
      </c>
      <c r="AE55" s="33"/>
      <c r="AF55" s="34"/>
      <c r="AG55" s="34"/>
      <c r="AH55" s="34"/>
      <c r="AI55" s="34"/>
      <c r="AJ55" s="34"/>
      <c r="AK55" s="34"/>
      <c r="AL55" s="34"/>
      <c r="AM55" s="34"/>
      <c r="AN55" s="34"/>
      <c r="AO55" s="34"/>
    </row>
    <row r="56" spans="1:41" x14ac:dyDescent="0.25">
      <c r="A56" s="85">
        <v>46</v>
      </c>
      <c r="B56" s="54"/>
      <c r="C56" s="54"/>
      <c r="D56" s="54"/>
      <c r="E56" s="54"/>
      <c r="F56" s="55"/>
      <c r="G56" s="56"/>
      <c r="H56" s="57"/>
      <c r="I56" s="58"/>
      <c r="J56" s="58"/>
      <c r="K56" s="115">
        <f t="shared" si="4"/>
        <v>0</v>
      </c>
      <c r="L56" s="54"/>
      <c r="M56" s="54"/>
      <c r="N56" s="54"/>
      <c r="O56" s="54"/>
      <c r="P56" s="54"/>
      <c r="Q56" s="54"/>
      <c r="R56" s="54"/>
      <c r="S56" s="54"/>
      <c r="T56" s="54"/>
      <c r="U56" s="54"/>
      <c r="V56" s="54"/>
      <c r="W56" s="54"/>
      <c r="X56" s="54"/>
      <c r="Y56" s="54"/>
      <c r="Z56" s="54"/>
      <c r="AA56" s="54"/>
      <c r="AB56" s="54"/>
      <c r="AC56" s="19">
        <f t="shared" si="5"/>
        <v>0</v>
      </c>
      <c r="AD56" s="61">
        <f t="shared" si="6"/>
        <v>0</v>
      </c>
      <c r="AE56" s="33"/>
      <c r="AF56" s="34"/>
      <c r="AG56" s="34"/>
      <c r="AH56" s="34"/>
      <c r="AI56" s="34"/>
      <c r="AJ56" s="34"/>
      <c r="AK56" s="34"/>
      <c r="AL56" s="34"/>
      <c r="AM56" s="34"/>
      <c r="AN56" s="34"/>
      <c r="AO56" s="34"/>
    </row>
    <row r="57" spans="1:41" x14ac:dyDescent="0.25">
      <c r="A57" s="54">
        <v>47</v>
      </c>
      <c r="B57" s="54"/>
      <c r="C57" s="54"/>
      <c r="D57" s="54"/>
      <c r="E57" s="54"/>
      <c r="F57" s="55"/>
      <c r="G57" s="56"/>
      <c r="H57" s="57"/>
      <c r="I57" s="58"/>
      <c r="J57" s="58"/>
      <c r="K57" s="115">
        <f t="shared" si="4"/>
        <v>0</v>
      </c>
      <c r="L57" s="54"/>
      <c r="M57" s="54"/>
      <c r="N57" s="54"/>
      <c r="O57" s="54"/>
      <c r="P57" s="54"/>
      <c r="Q57" s="54"/>
      <c r="R57" s="54"/>
      <c r="S57" s="54"/>
      <c r="T57" s="54"/>
      <c r="U57" s="54"/>
      <c r="V57" s="54"/>
      <c r="W57" s="54"/>
      <c r="X57" s="54"/>
      <c r="Y57" s="54"/>
      <c r="Z57" s="54"/>
      <c r="AA57" s="54"/>
      <c r="AB57" s="54"/>
      <c r="AC57" s="19">
        <f t="shared" si="5"/>
        <v>0</v>
      </c>
      <c r="AD57" s="61">
        <f t="shared" si="6"/>
        <v>0</v>
      </c>
      <c r="AE57" s="33"/>
      <c r="AF57" s="34"/>
      <c r="AG57" s="34"/>
      <c r="AH57" s="34"/>
      <c r="AI57" s="34"/>
      <c r="AJ57" s="34"/>
      <c r="AK57" s="34"/>
      <c r="AL57" s="34"/>
      <c r="AM57" s="34"/>
      <c r="AN57" s="34"/>
      <c r="AO57" s="34"/>
    </row>
    <row r="58" spans="1:41" x14ac:dyDescent="0.25">
      <c r="A58" s="54">
        <v>48</v>
      </c>
      <c r="B58" s="54"/>
      <c r="C58" s="54"/>
      <c r="D58" s="54"/>
      <c r="E58" s="54"/>
      <c r="F58" s="55"/>
      <c r="G58" s="56"/>
      <c r="H58" s="57"/>
      <c r="I58" s="58"/>
      <c r="J58" s="58"/>
      <c r="K58" s="115">
        <f t="shared" si="4"/>
        <v>0</v>
      </c>
      <c r="L58" s="54"/>
      <c r="M58" s="54"/>
      <c r="N58" s="54"/>
      <c r="O58" s="54"/>
      <c r="P58" s="54"/>
      <c r="Q58" s="54"/>
      <c r="R58" s="54"/>
      <c r="S58" s="54"/>
      <c r="T58" s="54"/>
      <c r="U58" s="54"/>
      <c r="V58" s="54"/>
      <c r="W58" s="54"/>
      <c r="X58" s="54"/>
      <c r="Y58" s="54"/>
      <c r="Z58" s="54"/>
      <c r="AA58" s="54"/>
      <c r="AB58" s="54"/>
      <c r="AC58" s="19">
        <f t="shared" si="5"/>
        <v>0</v>
      </c>
      <c r="AD58" s="61">
        <f t="shared" si="6"/>
        <v>0</v>
      </c>
      <c r="AE58" s="33"/>
      <c r="AF58" s="34"/>
      <c r="AG58" s="34"/>
      <c r="AH58" s="34"/>
      <c r="AI58" s="34"/>
      <c r="AJ58" s="34"/>
      <c r="AK58" s="34"/>
      <c r="AL58" s="34"/>
      <c r="AM58" s="34"/>
      <c r="AN58" s="34"/>
      <c r="AO58" s="34"/>
    </row>
    <row r="59" spans="1:41" x14ac:dyDescent="0.25">
      <c r="A59" s="54">
        <v>49</v>
      </c>
      <c r="B59" s="54"/>
      <c r="C59" s="54"/>
      <c r="D59" s="54"/>
      <c r="E59" s="54"/>
      <c r="F59" s="55"/>
      <c r="G59" s="56"/>
      <c r="H59" s="57"/>
      <c r="I59" s="58"/>
      <c r="J59" s="58"/>
      <c r="K59" s="115">
        <f t="shared" si="4"/>
        <v>0</v>
      </c>
      <c r="L59" s="54"/>
      <c r="M59" s="54"/>
      <c r="N59" s="54"/>
      <c r="O59" s="54"/>
      <c r="P59" s="54"/>
      <c r="Q59" s="54"/>
      <c r="R59" s="54"/>
      <c r="S59" s="54"/>
      <c r="T59" s="54"/>
      <c r="U59" s="54"/>
      <c r="V59" s="54"/>
      <c r="W59" s="54"/>
      <c r="X59" s="54"/>
      <c r="Y59" s="54"/>
      <c r="Z59" s="54"/>
      <c r="AA59" s="54"/>
      <c r="AB59" s="54"/>
      <c r="AC59" s="19">
        <f t="shared" si="5"/>
        <v>0</v>
      </c>
      <c r="AD59" s="61">
        <f t="shared" si="6"/>
        <v>0</v>
      </c>
      <c r="AE59" s="33"/>
      <c r="AF59" s="34"/>
      <c r="AG59" s="34"/>
      <c r="AH59" s="34"/>
      <c r="AI59" s="34"/>
      <c r="AJ59" s="34"/>
      <c r="AK59" s="34"/>
      <c r="AL59" s="34"/>
      <c r="AM59" s="34"/>
      <c r="AN59" s="34"/>
      <c r="AO59" s="34"/>
    </row>
    <row r="60" spans="1:41" x14ac:dyDescent="0.25">
      <c r="A60" s="54">
        <v>50</v>
      </c>
      <c r="B60" s="54"/>
      <c r="C60" s="54"/>
      <c r="D60" s="54"/>
      <c r="E60" s="54"/>
      <c r="F60" s="55"/>
      <c r="G60" s="56"/>
      <c r="H60" s="57"/>
      <c r="I60" s="58"/>
      <c r="J60" s="58"/>
      <c r="K60" s="115">
        <f t="shared" si="4"/>
        <v>0</v>
      </c>
      <c r="L60" s="54"/>
      <c r="M60" s="54"/>
      <c r="N60" s="54"/>
      <c r="O60" s="54"/>
      <c r="P60" s="54"/>
      <c r="Q60" s="54"/>
      <c r="R60" s="54"/>
      <c r="S60" s="54"/>
      <c r="T60" s="54"/>
      <c r="U60" s="54"/>
      <c r="V60" s="54"/>
      <c r="W60" s="54"/>
      <c r="X60" s="54"/>
      <c r="Y60" s="54"/>
      <c r="Z60" s="54"/>
      <c r="AA60" s="54"/>
      <c r="AB60" s="54"/>
      <c r="AC60" s="19">
        <f t="shared" si="5"/>
        <v>0</v>
      </c>
      <c r="AD60" s="61">
        <f t="shared" si="6"/>
        <v>0</v>
      </c>
      <c r="AE60" s="33"/>
      <c r="AF60" s="34"/>
      <c r="AG60" s="34"/>
      <c r="AH60" s="34"/>
      <c r="AI60" s="34"/>
      <c r="AJ60" s="34"/>
      <c r="AK60" s="34"/>
      <c r="AL60" s="34"/>
      <c r="AM60" s="34"/>
      <c r="AN60" s="34"/>
      <c r="AO60" s="34"/>
    </row>
    <row r="61" spans="1:41" x14ac:dyDescent="0.25">
      <c r="A61" s="54">
        <v>51</v>
      </c>
      <c r="B61" s="54"/>
      <c r="C61" s="54"/>
      <c r="D61" s="54"/>
      <c r="E61" s="54"/>
      <c r="F61" s="55"/>
      <c r="G61" s="56"/>
      <c r="H61" s="57"/>
      <c r="I61" s="58"/>
      <c r="J61" s="58"/>
      <c r="K61" s="115">
        <f t="shared" si="4"/>
        <v>0</v>
      </c>
      <c r="L61" s="54"/>
      <c r="M61" s="54"/>
      <c r="N61" s="54"/>
      <c r="O61" s="54"/>
      <c r="P61" s="54"/>
      <c r="Q61" s="54"/>
      <c r="R61" s="54"/>
      <c r="S61" s="54"/>
      <c r="T61" s="54"/>
      <c r="U61" s="54"/>
      <c r="V61" s="54"/>
      <c r="W61" s="54"/>
      <c r="X61" s="54"/>
      <c r="Y61" s="54"/>
      <c r="Z61" s="54"/>
      <c r="AA61" s="54"/>
      <c r="AB61" s="54"/>
      <c r="AC61" s="19">
        <f t="shared" si="5"/>
        <v>0</v>
      </c>
      <c r="AD61" s="61">
        <f t="shared" si="6"/>
        <v>0</v>
      </c>
      <c r="AE61" s="33"/>
      <c r="AF61" s="34"/>
      <c r="AG61" s="34"/>
      <c r="AH61" s="34"/>
      <c r="AI61" s="34"/>
      <c r="AJ61" s="34"/>
      <c r="AK61" s="34"/>
      <c r="AL61" s="34"/>
      <c r="AM61" s="34"/>
      <c r="AN61" s="34"/>
      <c r="AO61" s="34"/>
    </row>
    <row r="62" spans="1:41" x14ac:dyDescent="0.25">
      <c r="A62" s="54">
        <v>52</v>
      </c>
      <c r="B62" s="54"/>
      <c r="C62" s="54"/>
      <c r="D62" s="54"/>
      <c r="E62" s="54"/>
      <c r="F62" s="55"/>
      <c r="G62" s="56"/>
      <c r="H62" s="57"/>
      <c r="I62" s="58"/>
      <c r="J62" s="58"/>
      <c r="K62" s="115">
        <f t="shared" si="4"/>
        <v>0</v>
      </c>
      <c r="L62" s="54"/>
      <c r="M62" s="54"/>
      <c r="N62" s="54"/>
      <c r="O62" s="54"/>
      <c r="P62" s="54"/>
      <c r="Q62" s="54"/>
      <c r="R62" s="54"/>
      <c r="S62" s="54"/>
      <c r="T62" s="54"/>
      <c r="U62" s="54"/>
      <c r="V62" s="54"/>
      <c r="W62" s="54"/>
      <c r="X62" s="54"/>
      <c r="Y62" s="54"/>
      <c r="Z62" s="54"/>
      <c r="AA62" s="54"/>
      <c r="AB62" s="54"/>
      <c r="AC62" s="19">
        <f t="shared" si="5"/>
        <v>0</v>
      </c>
      <c r="AD62" s="61">
        <f t="shared" si="6"/>
        <v>0</v>
      </c>
      <c r="AE62" s="33"/>
      <c r="AF62" s="34"/>
      <c r="AG62" s="34"/>
      <c r="AH62" s="34"/>
      <c r="AI62" s="34"/>
      <c r="AJ62" s="34"/>
      <c r="AK62" s="34"/>
      <c r="AL62" s="34"/>
      <c r="AM62" s="34"/>
      <c r="AN62" s="34"/>
      <c r="AO62" s="34"/>
    </row>
    <row r="63" spans="1:41" x14ac:dyDescent="0.25">
      <c r="A63" s="54">
        <v>53</v>
      </c>
      <c r="B63" s="54"/>
      <c r="C63" s="54"/>
      <c r="D63" s="54"/>
      <c r="E63" s="54"/>
      <c r="F63" s="55"/>
      <c r="G63" s="56"/>
      <c r="H63" s="57"/>
      <c r="I63" s="58"/>
      <c r="J63" s="58"/>
      <c r="K63" s="115">
        <f t="shared" si="4"/>
        <v>0</v>
      </c>
      <c r="L63" s="54"/>
      <c r="M63" s="54"/>
      <c r="N63" s="54"/>
      <c r="O63" s="54"/>
      <c r="P63" s="54"/>
      <c r="Q63" s="54"/>
      <c r="R63" s="54"/>
      <c r="S63" s="54"/>
      <c r="T63" s="54"/>
      <c r="U63" s="54"/>
      <c r="V63" s="54"/>
      <c r="W63" s="54"/>
      <c r="X63" s="54"/>
      <c r="Y63" s="54"/>
      <c r="Z63" s="54"/>
      <c r="AA63" s="54"/>
      <c r="AB63" s="54"/>
      <c r="AC63" s="19">
        <f t="shared" si="5"/>
        <v>0</v>
      </c>
      <c r="AD63" s="61">
        <f t="shared" si="6"/>
        <v>0</v>
      </c>
      <c r="AE63" s="33"/>
      <c r="AF63" s="34"/>
      <c r="AG63" s="34"/>
      <c r="AH63" s="34"/>
      <c r="AI63" s="34"/>
      <c r="AJ63" s="34"/>
      <c r="AK63" s="34"/>
      <c r="AL63" s="34"/>
      <c r="AM63" s="34"/>
      <c r="AN63" s="34"/>
      <c r="AO63" s="34"/>
    </row>
    <row r="64" spans="1:41" x14ac:dyDescent="0.25">
      <c r="A64" s="54">
        <v>54</v>
      </c>
      <c r="B64" s="54"/>
      <c r="C64" s="54"/>
      <c r="D64" s="54"/>
      <c r="E64" s="54"/>
      <c r="F64" s="55"/>
      <c r="G64" s="56"/>
      <c r="H64" s="57"/>
      <c r="I64" s="58"/>
      <c r="J64" s="58"/>
      <c r="K64" s="115">
        <f t="shared" si="4"/>
        <v>0</v>
      </c>
      <c r="L64" s="54"/>
      <c r="M64" s="54"/>
      <c r="N64" s="54"/>
      <c r="O64" s="54"/>
      <c r="P64" s="54"/>
      <c r="Q64" s="54"/>
      <c r="R64" s="54"/>
      <c r="S64" s="54"/>
      <c r="T64" s="54"/>
      <c r="U64" s="54"/>
      <c r="V64" s="54"/>
      <c r="W64" s="54"/>
      <c r="X64" s="54"/>
      <c r="Y64" s="54"/>
      <c r="Z64" s="54"/>
      <c r="AA64" s="54"/>
      <c r="AB64" s="54"/>
      <c r="AC64" s="19">
        <f t="shared" si="5"/>
        <v>0</v>
      </c>
      <c r="AD64" s="61">
        <f t="shared" si="6"/>
        <v>0</v>
      </c>
      <c r="AE64" s="33"/>
      <c r="AF64" s="34"/>
      <c r="AG64" s="34"/>
      <c r="AH64" s="34"/>
      <c r="AI64" s="34"/>
      <c r="AJ64" s="34"/>
      <c r="AK64" s="34"/>
      <c r="AL64" s="34"/>
      <c r="AM64" s="34"/>
      <c r="AN64" s="34"/>
      <c r="AO64" s="34"/>
    </row>
    <row r="65" spans="1:41" x14ac:dyDescent="0.25">
      <c r="A65" s="54">
        <v>55</v>
      </c>
      <c r="B65" s="54"/>
      <c r="C65" s="54"/>
      <c r="D65" s="54"/>
      <c r="E65" s="54"/>
      <c r="F65" s="55"/>
      <c r="G65" s="56"/>
      <c r="H65" s="57"/>
      <c r="I65" s="58"/>
      <c r="J65" s="58"/>
      <c r="K65" s="115">
        <f t="shared" si="4"/>
        <v>0</v>
      </c>
      <c r="L65" s="54"/>
      <c r="M65" s="54"/>
      <c r="N65" s="54"/>
      <c r="O65" s="54"/>
      <c r="P65" s="54"/>
      <c r="Q65" s="54"/>
      <c r="R65" s="54"/>
      <c r="S65" s="54"/>
      <c r="T65" s="54"/>
      <c r="U65" s="54"/>
      <c r="V65" s="54"/>
      <c r="W65" s="54"/>
      <c r="X65" s="54"/>
      <c r="Y65" s="54"/>
      <c r="Z65" s="54"/>
      <c r="AA65" s="54"/>
      <c r="AB65" s="54"/>
      <c r="AC65" s="19">
        <f t="shared" si="5"/>
        <v>0</v>
      </c>
      <c r="AD65" s="61">
        <f t="shared" si="6"/>
        <v>0</v>
      </c>
      <c r="AE65" s="33"/>
      <c r="AF65" s="34"/>
      <c r="AG65" s="34"/>
      <c r="AH65" s="34"/>
      <c r="AI65" s="34"/>
      <c r="AJ65" s="34"/>
      <c r="AK65" s="34"/>
      <c r="AL65" s="34"/>
      <c r="AM65" s="34"/>
      <c r="AN65" s="34"/>
      <c r="AO65" s="34"/>
    </row>
    <row r="66" spans="1:41" x14ac:dyDescent="0.25">
      <c r="A66" s="54">
        <v>56</v>
      </c>
      <c r="B66" s="54"/>
      <c r="C66" s="54"/>
      <c r="D66" s="54"/>
      <c r="E66" s="54"/>
      <c r="F66" s="55"/>
      <c r="G66" s="56"/>
      <c r="H66" s="57"/>
      <c r="I66" s="58"/>
      <c r="J66" s="58"/>
      <c r="K66" s="115">
        <f t="shared" si="4"/>
        <v>0</v>
      </c>
      <c r="L66" s="54"/>
      <c r="M66" s="54"/>
      <c r="N66" s="54"/>
      <c r="O66" s="54"/>
      <c r="P66" s="54"/>
      <c r="Q66" s="54"/>
      <c r="R66" s="54"/>
      <c r="S66" s="54"/>
      <c r="T66" s="54"/>
      <c r="U66" s="54"/>
      <c r="V66" s="54"/>
      <c r="W66" s="54"/>
      <c r="X66" s="54"/>
      <c r="Y66" s="54"/>
      <c r="Z66" s="54"/>
      <c r="AA66" s="54"/>
      <c r="AB66" s="54"/>
      <c r="AC66" s="19">
        <f t="shared" si="5"/>
        <v>0</v>
      </c>
      <c r="AD66" s="61">
        <f t="shared" si="6"/>
        <v>0</v>
      </c>
      <c r="AE66" s="33"/>
      <c r="AF66" s="34"/>
      <c r="AG66" s="34"/>
      <c r="AH66" s="34"/>
      <c r="AI66" s="34"/>
      <c r="AJ66" s="34"/>
      <c r="AK66" s="34"/>
      <c r="AL66" s="34"/>
      <c r="AM66" s="34"/>
      <c r="AN66" s="34"/>
      <c r="AO66" s="34"/>
    </row>
    <row r="67" spans="1:41" x14ac:dyDescent="0.25">
      <c r="A67" s="54">
        <v>57</v>
      </c>
      <c r="B67" s="54"/>
      <c r="C67" s="54"/>
      <c r="D67" s="54"/>
      <c r="E67" s="54"/>
      <c r="F67" s="55"/>
      <c r="G67" s="56"/>
      <c r="H67" s="57"/>
      <c r="I67" s="58"/>
      <c r="J67" s="58"/>
      <c r="K67" s="115">
        <f t="shared" si="4"/>
        <v>0</v>
      </c>
      <c r="L67" s="54"/>
      <c r="M67" s="54"/>
      <c r="N67" s="54"/>
      <c r="O67" s="54"/>
      <c r="P67" s="54"/>
      <c r="Q67" s="54"/>
      <c r="R67" s="54"/>
      <c r="S67" s="54"/>
      <c r="T67" s="54"/>
      <c r="U67" s="54"/>
      <c r="V67" s="54"/>
      <c r="W67" s="54"/>
      <c r="X67" s="54"/>
      <c r="Y67" s="54"/>
      <c r="Z67" s="54"/>
      <c r="AA67" s="54"/>
      <c r="AB67" s="54"/>
      <c r="AC67" s="19">
        <f t="shared" si="5"/>
        <v>0</v>
      </c>
      <c r="AD67" s="61">
        <f t="shared" si="6"/>
        <v>0</v>
      </c>
      <c r="AE67" s="33"/>
      <c r="AF67" s="34"/>
      <c r="AG67" s="34"/>
      <c r="AH67" s="34"/>
      <c r="AI67" s="34"/>
      <c r="AJ67" s="34"/>
      <c r="AK67" s="34"/>
      <c r="AL67" s="34"/>
      <c r="AM67" s="34"/>
      <c r="AN67" s="34"/>
      <c r="AO67" s="34"/>
    </row>
    <row r="68" spans="1:41" x14ac:dyDescent="0.25">
      <c r="A68" s="54">
        <v>58</v>
      </c>
      <c r="B68" s="54"/>
      <c r="C68" s="54"/>
      <c r="D68" s="54"/>
      <c r="E68" s="54"/>
      <c r="F68" s="55"/>
      <c r="G68" s="56"/>
      <c r="H68" s="57"/>
      <c r="I68" s="58"/>
      <c r="J68" s="58"/>
      <c r="K68" s="115">
        <f t="shared" si="4"/>
        <v>0</v>
      </c>
      <c r="L68" s="54"/>
      <c r="M68" s="54"/>
      <c r="N68" s="54"/>
      <c r="O68" s="54"/>
      <c r="P68" s="54"/>
      <c r="Q68" s="54"/>
      <c r="R68" s="54"/>
      <c r="S68" s="54"/>
      <c r="T68" s="54"/>
      <c r="U68" s="54"/>
      <c r="V68" s="54"/>
      <c r="W68" s="54"/>
      <c r="X68" s="54"/>
      <c r="Y68" s="54"/>
      <c r="Z68" s="54"/>
      <c r="AA68" s="54"/>
      <c r="AB68" s="54"/>
      <c r="AC68" s="19">
        <f t="shared" si="5"/>
        <v>0</v>
      </c>
      <c r="AD68" s="61">
        <f t="shared" si="6"/>
        <v>0</v>
      </c>
      <c r="AE68" s="33"/>
      <c r="AF68" s="34"/>
      <c r="AG68" s="34"/>
      <c r="AH68" s="34"/>
      <c r="AI68" s="34"/>
      <c r="AJ68" s="34"/>
      <c r="AK68" s="34"/>
      <c r="AL68" s="34"/>
      <c r="AM68" s="34"/>
      <c r="AN68" s="34"/>
      <c r="AO68" s="34"/>
    </row>
    <row r="69" spans="1:41" x14ac:dyDescent="0.25">
      <c r="A69" s="54">
        <v>59</v>
      </c>
      <c r="B69" s="85"/>
      <c r="C69" s="85"/>
      <c r="D69" s="85"/>
      <c r="E69" s="85"/>
      <c r="F69" s="55"/>
      <c r="G69" s="86"/>
      <c r="H69" s="87"/>
      <c r="I69" s="25"/>
      <c r="J69" s="25"/>
      <c r="K69" s="116">
        <f t="shared" si="4"/>
        <v>0</v>
      </c>
      <c r="L69" s="85"/>
      <c r="M69" s="85"/>
      <c r="N69" s="85"/>
      <c r="O69" s="85"/>
      <c r="P69" s="85"/>
      <c r="Q69" s="85"/>
      <c r="R69" s="85"/>
      <c r="S69" s="85"/>
      <c r="T69" s="85"/>
      <c r="U69" s="85"/>
      <c r="V69" s="85"/>
      <c r="W69" s="85"/>
      <c r="X69" s="85"/>
      <c r="Y69" s="85"/>
      <c r="Z69" s="85"/>
      <c r="AA69" s="85"/>
      <c r="AB69" s="85"/>
      <c r="AC69" s="19">
        <f t="shared" si="5"/>
        <v>0</v>
      </c>
      <c r="AD69" s="36">
        <f t="shared" si="6"/>
        <v>0</v>
      </c>
      <c r="AE69" s="33"/>
      <c r="AF69" s="34"/>
      <c r="AG69" s="34"/>
      <c r="AH69" s="34"/>
      <c r="AI69" s="34"/>
      <c r="AJ69" s="34"/>
      <c r="AK69" s="34"/>
      <c r="AL69" s="34"/>
      <c r="AM69" s="34"/>
      <c r="AN69" s="34"/>
      <c r="AO69" s="34"/>
    </row>
    <row r="70" spans="1:41" x14ac:dyDescent="0.25">
      <c r="A70" s="54">
        <v>60</v>
      </c>
      <c r="B70" s="85"/>
      <c r="C70" s="85"/>
      <c r="D70" s="85"/>
      <c r="E70" s="85"/>
      <c r="F70" s="55"/>
      <c r="G70" s="86"/>
      <c r="H70" s="87"/>
      <c r="I70" s="25"/>
      <c r="J70" s="25"/>
      <c r="K70" s="116">
        <f t="shared" si="4"/>
        <v>0</v>
      </c>
      <c r="L70" s="85"/>
      <c r="M70" s="85"/>
      <c r="N70" s="85"/>
      <c r="O70" s="85"/>
      <c r="P70" s="85"/>
      <c r="Q70" s="85"/>
      <c r="R70" s="85"/>
      <c r="S70" s="85"/>
      <c r="T70" s="85"/>
      <c r="U70" s="85"/>
      <c r="V70" s="85"/>
      <c r="W70" s="85"/>
      <c r="X70" s="85"/>
      <c r="Y70" s="85"/>
      <c r="Z70" s="85"/>
      <c r="AA70" s="85"/>
      <c r="AB70" s="85"/>
      <c r="AC70" s="19">
        <f t="shared" si="5"/>
        <v>0</v>
      </c>
      <c r="AD70" s="36">
        <f t="shared" si="6"/>
        <v>0</v>
      </c>
      <c r="AE70" s="33"/>
      <c r="AF70" s="34"/>
      <c r="AG70" s="34"/>
      <c r="AH70" s="34"/>
      <c r="AI70" s="34"/>
      <c r="AJ70" s="34"/>
      <c r="AK70" s="34"/>
      <c r="AL70" s="34"/>
      <c r="AM70" s="34"/>
      <c r="AN70" s="34"/>
      <c r="AO70" s="34"/>
    </row>
    <row r="71" spans="1:41" x14ac:dyDescent="0.25">
      <c r="A71" s="54">
        <v>61</v>
      </c>
      <c r="B71" s="54"/>
      <c r="C71" s="54"/>
      <c r="D71" s="54"/>
      <c r="E71" s="54"/>
      <c r="F71" s="55"/>
      <c r="G71" s="56"/>
      <c r="H71" s="57"/>
      <c r="I71" s="58"/>
      <c r="J71" s="58"/>
      <c r="K71" s="115">
        <f t="shared" si="4"/>
        <v>0</v>
      </c>
      <c r="L71" s="54"/>
      <c r="M71" s="54"/>
      <c r="N71" s="54"/>
      <c r="O71" s="54"/>
      <c r="P71" s="54"/>
      <c r="Q71" s="54"/>
      <c r="R71" s="54"/>
      <c r="S71" s="54"/>
      <c r="T71" s="54"/>
      <c r="U71" s="54"/>
      <c r="V71" s="54"/>
      <c r="W71" s="54"/>
      <c r="X71" s="54"/>
      <c r="Y71" s="54"/>
      <c r="Z71" s="54"/>
      <c r="AA71" s="54"/>
      <c r="AB71" s="54"/>
      <c r="AC71" s="19">
        <f t="shared" si="5"/>
        <v>0</v>
      </c>
      <c r="AD71" s="61">
        <f t="shared" si="6"/>
        <v>0</v>
      </c>
      <c r="AE71" s="33"/>
      <c r="AF71" s="34"/>
      <c r="AG71" s="34"/>
      <c r="AH71" s="34"/>
      <c r="AI71" s="34"/>
      <c r="AJ71" s="34"/>
      <c r="AK71" s="34"/>
      <c r="AL71" s="34"/>
      <c r="AM71" s="34"/>
      <c r="AN71" s="34"/>
      <c r="AO71" s="34"/>
    </row>
    <row r="72" spans="1:41" x14ac:dyDescent="0.25">
      <c r="A72" s="54">
        <v>62</v>
      </c>
      <c r="B72" s="54"/>
      <c r="C72" s="54"/>
      <c r="D72" s="54"/>
      <c r="E72" s="54"/>
      <c r="F72" s="55"/>
      <c r="G72" s="56"/>
      <c r="H72" s="57"/>
      <c r="I72" s="58"/>
      <c r="J72" s="58"/>
      <c r="K72" s="115">
        <f t="shared" si="4"/>
        <v>0</v>
      </c>
      <c r="L72" s="54"/>
      <c r="M72" s="54"/>
      <c r="N72" s="54"/>
      <c r="O72" s="54"/>
      <c r="P72" s="54"/>
      <c r="Q72" s="54"/>
      <c r="R72" s="54"/>
      <c r="S72" s="54"/>
      <c r="T72" s="54"/>
      <c r="U72" s="54"/>
      <c r="V72" s="54"/>
      <c r="W72" s="54"/>
      <c r="X72" s="54"/>
      <c r="Y72" s="54"/>
      <c r="Z72" s="54"/>
      <c r="AA72" s="54"/>
      <c r="AB72" s="54"/>
      <c r="AC72" s="19">
        <f t="shared" si="5"/>
        <v>0</v>
      </c>
      <c r="AD72" s="61">
        <f t="shared" si="6"/>
        <v>0</v>
      </c>
      <c r="AE72" s="33"/>
      <c r="AF72" s="34"/>
      <c r="AG72" s="34"/>
      <c r="AH72" s="34"/>
      <c r="AI72" s="34"/>
      <c r="AJ72" s="34"/>
      <c r="AK72" s="34"/>
      <c r="AL72" s="34"/>
      <c r="AM72" s="34"/>
      <c r="AN72" s="34"/>
      <c r="AO72" s="34"/>
    </row>
    <row r="73" spans="1:41" x14ac:dyDescent="0.25">
      <c r="A73" s="54">
        <v>63</v>
      </c>
      <c r="B73" s="85"/>
      <c r="C73" s="85"/>
      <c r="D73" s="85"/>
      <c r="E73" s="85"/>
      <c r="F73" s="55"/>
      <c r="G73" s="86"/>
      <c r="H73" s="87"/>
      <c r="I73" s="25"/>
      <c r="J73" s="25"/>
      <c r="K73" s="116">
        <f t="shared" si="4"/>
        <v>0</v>
      </c>
      <c r="L73" s="85"/>
      <c r="M73" s="85"/>
      <c r="N73" s="85"/>
      <c r="O73" s="85"/>
      <c r="P73" s="85"/>
      <c r="Q73" s="85"/>
      <c r="R73" s="85"/>
      <c r="S73" s="85"/>
      <c r="T73" s="85"/>
      <c r="U73" s="85"/>
      <c r="V73" s="85"/>
      <c r="W73" s="85"/>
      <c r="X73" s="85"/>
      <c r="Y73" s="85"/>
      <c r="Z73" s="85"/>
      <c r="AA73" s="85"/>
      <c r="AB73" s="85"/>
      <c r="AC73" s="19">
        <f t="shared" si="5"/>
        <v>0</v>
      </c>
      <c r="AD73" s="36">
        <f t="shared" si="6"/>
        <v>0</v>
      </c>
      <c r="AE73" s="33"/>
      <c r="AF73" s="34"/>
      <c r="AG73" s="34"/>
      <c r="AH73" s="34"/>
      <c r="AI73" s="34"/>
      <c r="AJ73" s="34"/>
      <c r="AK73" s="34"/>
      <c r="AL73" s="34"/>
      <c r="AM73" s="34"/>
      <c r="AN73" s="34"/>
      <c r="AO73" s="34"/>
    </row>
    <row r="74" spans="1:41" x14ac:dyDescent="0.25">
      <c r="A74" s="54">
        <v>64</v>
      </c>
      <c r="B74" s="54"/>
      <c r="C74" s="54"/>
      <c r="D74" s="54"/>
      <c r="E74" s="54"/>
      <c r="F74" s="55" t="str">
        <f>LEFT(H74,1)</f>
        <v/>
      </c>
      <c r="G74" s="56"/>
      <c r="H74" s="57"/>
      <c r="I74" s="58"/>
      <c r="J74" s="58"/>
      <c r="K74" s="115">
        <f t="shared" si="4"/>
        <v>0</v>
      </c>
      <c r="L74" s="54"/>
      <c r="M74" s="54"/>
      <c r="N74" s="54"/>
      <c r="O74" s="54"/>
      <c r="P74" s="54"/>
      <c r="Q74" s="54"/>
      <c r="R74" s="54"/>
      <c r="S74" s="54"/>
      <c r="T74" s="54"/>
      <c r="U74" s="54"/>
      <c r="V74" s="54"/>
      <c r="W74" s="54"/>
      <c r="X74" s="54"/>
      <c r="Y74" s="54"/>
      <c r="Z74" s="54"/>
      <c r="AA74" s="54"/>
      <c r="AB74" s="54"/>
      <c r="AC74" s="19">
        <f t="shared" si="5"/>
        <v>0</v>
      </c>
      <c r="AD74" s="61">
        <f t="shared" si="6"/>
        <v>0</v>
      </c>
      <c r="AE74" s="33"/>
      <c r="AF74" s="34"/>
      <c r="AG74" s="34"/>
      <c r="AH74" s="34"/>
      <c r="AI74" s="34"/>
      <c r="AJ74" s="34"/>
      <c r="AK74" s="34"/>
      <c r="AL74" s="34"/>
      <c r="AM74" s="34"/>
      <c r="AN74" s="34"/>
      <c r="AO74" s="34"/>
    </row>
    <row r="75" spans="1:41" x14ac:dyDescent="0.25">
      <c r="A75" s="54">
        <v>65</v>
      </c>
      <c r="B75" s="54"/>
      <c r="C75" s="54"/>
      <c r="D75" s="54"/>
      <c r="E75" s="54"/>
      <c r="F75" s="55" t="str">
        <f>LEFT(H75,1)</f>
        <v/>
      </c>
      <c r="G75" s="56"/>
      <c r="H75" s="57"/>
      <c r="I75" s="58"/>
      <c r="J75" s="58"/>
      <c r="K75" s="115">
        <f t="shared" ref="K75:K81" si="7">J75*0.0283</f>
        <v>0</v>
      </c>
      <c r="L75" s="54"/>
      <c r="M75" s="54"/>
      <c r="N75" s="54"/>
      <c r="O75" s="54"/>
      <c r="P75" s="54"/>
      <c r="Q75" s="54"/>
      <c r="R75" s="54"/>
      <c r="S75" s="54"/>
      <c r="T75" s="54"/>
      <c r="U75" s="54"/>
      <c r="V75" s="54"/>
      <c r="W75" s="54"/>
      <c r="X75" s="54"/>
      <c r="Y75" s="54"/>
      <c r="Z75" s="54"/>
      <c r="AA75" s="54"/>
      <c r="AB75" s="54"/>
      <c r="AC75" s="19">
        <f t="shared" ref="AC75:AC81" si="8">SUM(AE75:AO75)</f>
        <v>0</v>
      </c>
      <c r="AD75" s="61">
        <f t="shared" ref="AD75:AD81" si="9">SUM(L75:AC75)</f>
        <v>0</v>
      </c>
      <c r="AE75" s="33"/>
      <c r="AF75" s="34"/>
      <c r="AG75" s="34"/>
      <c r="AH75" s="34"/>
      <c r="AI75" s="34"/>
      <c r="AJ75" s="34"/>
      <c r="AK75" s="34"/>
      <c r="AL75" s="34"/>
      <c r="AM75" s="34"/>
      <c r="AN75" s="34"/>
      <c r="AO75" s="34"/>
    </row>
    <row r="76" spans="1:41" x14ac:dyDescent="0.25">
      <c r="A76" s="54">
        <v>66</v>
      </c>
      <c r="B76" s="54"/>
      <c r="C76" s="54"/>
      <c r="D76" s="54"/>
      <c r="E76" s="54"/>
      <c r="F76" s="55" t="str">
        <f>LEFT(H76,1)</f>
        <v/>
      </c>
      <c r="G76" s="56"/>
      <c r="H76" s="57"/>
      <c r="I76" s="58"/>
      <c r="J76" s="58"/>
      <c r="K76" s="115">
        <f t="shared" si="7"/>
        <v>0</v>
      </c>
      <c r="L76" s="54"/>
      <c r="M76" s="54"/>
      <c r="N76" s="54"/>
      <c r="O76" s="54"/>
      <c r="P76" s="54"/>
      <c r="Q76" s="54"/>
      <c r="R76" s="54"/>
      <c r="S76" s="54"/>
      <c r="T76" s="54"/>
      <c r="U76" s="54"/>
      <c r="V76" s="54"/>
      <c r="W76" s="54"/>
      <c r="X76" s="54"/>
      <c r="Y76" s="54"/>
      <c r="Z76" s="54"/>
      <c r="AA76" s="54"/>
      <c r="AB76" s="54"/>
      <c r="AC76" s="19">
        <f t="shared" si="8"/>
        <v>0</v>
      </c>
      <c r="AD76" s="61">
        <f t="shared" si="9"/>
        <v>0</v>
      </c>
      <c r="AE76" s="33"/>
      <c r="AF76" s="34"/>
      <c r="AG76" s="34"/>
      <c r="AH76" s="34"/>
      <c r="AI76" s="34"/>
      <c r="AJ76" s="34"/>
      <c r="AK76" s="34"/>
      <c r="AL76" s="34"/>
      <c r="AM76" s="34"/>
      <c r="AN76" s="34"/>
      <c r="AO76" s="34"/>
    </row>
    <row r="77" spans="1:41" x14ac:dyDescent="0.25">
      <c r="A77" s="54">
        <v>67</v>
      </c>
      <c r="B77" s="54"/>
      <c r="C77" s="54"/>
      <c r="D77" s="54"/>
      <c r="E77" s="54"/>
      <c r="F77" s="55"/>
      <c r="G77" s="56"/>
      <c r="H77" s="57"/>
      <c r="I77" s="58"/>
      <c r="J77" s="58"/>
      <c r="K77" s="115">
        <f t="shared" si="7"/>
        <v>0</v>
      </c>
      <c r="L77" s="54"/>
      <c r="M77" s="54"/>
      <c r="N77" s="54"/>
      <c r="O77" s="54"/>
      <c r="P77" s="54"/>
      <c r="Q77" s="54"/>
      <c r="R77" s="54"/>
      <c r="S77" s="54"/>
      <c r="T77" s="54"/>
      <c r="U77" s="54"/>
      <c r="V77" s="54"/>
      <c r="W77" s="54"/>
      <c r="X77" s="54"/>
      <c r="Y77" s="54"/>
      <c r="Z77" s="54"/>
      <c r="AA77" s="54"/>
      <c r="AB77" s="54"/>
      <c r="AC77" s="19">
        <f t="shared" si="8"/>
        <v>0</v>
      </c>
      <c r="AD77" s="61">
        <f t="shared" si="9"/>
        <v>0</v>
      </c>
      <c r="AE77" s="33"/>
      <c r="AF77" s="34"/>
      <c r="AG77" s="34"/>
      <c r="AH77" s="34"/>
      <c r="AI77" s="34"/>
      <c r="AJ77" s="34"/>
      <c r="AK77" s="34"/>
      <c r="AL77" s="34"/>
      <c r="AM77" s="34"/>
      <c r="AN77" s="34"/>
      <c r="AO77" s="34"/>
    </row>
    <row r="78" spans="1:41" x14ac:dyDescent="0.25">
      <c r="A78" s="54">
        <v>68</v>
      </c>
      <c r="B78" s="54"/>
      <c r="C78" s="54"/>
      <c r="D78" s="54"/>
      <c r="E78" s="54"/>
      <c r="F78" s="55"/>
      <c r="G78" s="56"/>
      <c r="H78" s="57"/>
      <c r="I78" s="58"/>
      <c r="J78" s="58"/>
      <c r="K78" s="115">
        <f t="shared" si="7"/>
        <v>0</v>
      </c>
      <c r="L78" s="54"/>
      <c r="M78" s="54"/>
      <c r="N78" s="54"/>
      <c r="O78" s="54"/>
      <c r="P78" s="54"/>
      <c r="Q78" s="54"/>
      <c r="R78" s="54"/>
      <c r="S78" s="54"/>
      <c r="T78" s="54"/>
      <c r="U78" s="54"/>
      <c r="V78" s="54"/>
      <c r="W78" s="54"/>
      <c r="X78" s="54"/>
      <c r="Y78" s="54"/>
      <c r="Z78" s="54"/>
      <c r="AA78" s="54"/>
      <c r="AB78" s="54"/>
      <c r="AC78" s="19">
        <f t="shared" si="8"/>
        <v>0</v>
      </c>
      <c r="AD78" s="61">
        <f t="shared" si="9"/>
        <v>0</v>
      </c>
      <c r="AE78" s="33"/>
      <c r="AF78" s="34"/>
      <c r="AG78" s="34"/>
      <c r="AH78" s="34"/>
      <c r="AI78" s="34"/>
      <c r="AJ78" s="34"/>
      <c r="AK78" s="34"/>
      <c r="AL78" s="34"/>
      <c r="AM78" s="34"/>
      <c r="AN78" s="34"/>
      <c r="AO78" s="34"/>
    </row>
    <row r="79" spans="1:41" x14ac:dyDescent="0.25">
      <c r="A79" s="54">
        <v>69</v>
      </c>
      <c r="B79" s="54"/>
      <c r="C79" s="54"/>
      <c r="D79" s="54"/>
      <c r="E79" s="54"/>
      <c r="F79" s="55"/>
      <c r="G79" s="56"/>
      <c r="H79" s="57"/>
      <c r="I79" s="58"/>
      <c r="J79" s="58"/>
      <c r="K79" s="115">
        <f t="shared" si="7"/>
        <v>0</v>
      </c>
      <c r="L79" s="54"/>
      <c r="M79" s="54"/>
      <c r="N79" s="54"/>
      <c r="O79" s="54"/>
      <c r="P79" s="54"/>
      <c r="Q79" s="54"/>
      <c r="R79" s="54"/>
      <c r="S79" s="54"/>
      <c r="T79" s="54"/>
      <c r="U79" s="54"/>
      <c r="V79" s="54"/>
      <c r="W79" s="54"/>
      <c r="X79" s="54"/>
      <c r="Y79" s="54"/>
      <c r="Z79" s="54"/>
      <c r="AA79" s="54"/>
      <c r="AB79" s="54"/>
      <c r="AC79" s="19">
        <f t="shared" si="8"/>
        <v>0</v>
      </c>
      <c r="AD79" s="61">
        <f t="shared" si="9"/>
        <v>0</v>
      </c>
      <c r="AE79" s="33"/>
      <c r="AF79" s="34"/>
      <c r="AG79" s="34"/>
      <c r="AH79" s="34"/>
      <c r="AI79" s="34"/>
      <c r="AJ79" s="34"/>
      <c r="AK79" s="34"/>
      <c r="AL79" s="34"/>
      <c r="AM79" s="34"/>
      <c r="AN79" s="34"/>
      <c r="AO79" s="34"/>
    </row>
    <row r="80" spans="1:41" x14ac:dyDescent="0.25">
      <c r="A80" s="54">
        <v>70</v>
      </c>
      <c r="B80" s="85"/>
      <c r="C80" s="85"/>
      <c r="D80" s="85"/>
      <c r="E80" s="85"/>
      <c r="F80" s="55"/>
      <c r="G80" s="86"/>
      <c r="H80" s="87"/>
      <c r="I80" s="25"/>
      <c r="J80" s="25"/>
      <c r="K80" s="116">
        <f t="shared" si="7"/>
        <v>0</v>
      </c>
      <c r="L80" s="85"/>
      <c r="M80" s="85"/>
      <c r="N80" s="85"/>
      <c r="O80" s="85"/>
      <c r="P80" s="85"/>
      <c r="Q80" s="85"/>
      <c r="R80" s="85"/>
      <c r="S80" s="85"/>
      <c r="T80" s="85"/>
      <c r="U80" s="85"/>
      <c r="V80" s="85"/>
      <c r="W80" s="85"/>
      <c r="X80" s="85"/>
      <c r="Y80" s="85"/>
      <c r="Z80" s="85"/>
      <c r="AA80" s="85"/>
      <c r="AB80" s="85"/>
      <c r="AC80" s="19">
        <f t="shared" si="8"/>
        <v>0</v>
      </c>
      <c r="AD80" s="36">
        <f t="shared" si="9"/>
        <v>0</v>
      </c>
      <c r="AE80" s="33"/>
      <c r="AF80" s="34"/>
      <c r="AG80" s="34"/>
      <c r="AH80" s="34"/>
      <c r="AI80" s="34"/>
      <c r="AJ80" s="34"/>
      <c r="AK80" s="34"/>
      <c r="AL80" s="34"/>
      <c r="AM80" s="34"/>
      <c r="AN80" s="34"/>
      <c r="AO80" s="34"/>
    </row>
    <row r="81" spans="1:41" x14ac:dyDescent="0.25">
      <c r="A81" s="54"/>
      <c r="B81" s="85"/>
      <c r="C81" s="85"/>
      <c r="D81" s="85"/>
      <c r="E81" s="85" t="str">
        <f>LEFT(H81,1)</f>
        <v/>
      </c>
      <c r="F81" s="85"/>
      <c r="G81" s="86"/>
      <c r="H81" s="87"/>
      <c r="I81" s="25"/>
      <c r="J81" s="25"/>
      <c r="K81" s="116">
        <f t="shared" si="7"/>
        <v>0</v>
      </c>
      <c r="L81" s="85"/>
      <c r="M81" s="85"/>
      <c r="N81" s="85"/>
      <c r="O81" s="85"/>
      <c r="P81" s="85"/>
      <c r="Q81" s="85"/>
      <c r="R81" s="85"/>
      <c r="S81" s="85"/>
      <c r="T81" s="85"/>
      <c r="U81" s="85"/>
      <c r="V81" s="85"/>
      <c r="W81" s="85"/>
      <c r="X81" s="85"/>
      <c r="Y81" s="85"/>
      <c r="Z81" s="85"/>
      <c r="AA81" s="85"/>
      <c r="AB81" s="85"/>
      <c r="AC81" s="19">
        <f t="shared" si="8"/>
        <v>0</v>
      </c>
      <c r="AD81" s="36">
        <f t="shared" si="9"/>
        <v>0</v>
      </c>
      <c r="AE81" s="33"/>
      <c r="AF81" s="34"/>
      <c r="AG81" s="34"/>
      <c r="AH81" s="34"/>
      <c r="AI81" s="34"/>
      <c r="AJ81" s="34"/>
      <c r="AK81" s="34"/>
      <c r="AL81" s="34"/>
      <c r="AM81" s="34"/>
      <c r="AN81" s="34"/>
      <c r="AO81" s="34"/>
    </row>
    <row r="82" spans="1:41" x14ac:dyDescent="0.25">
      <c r="A82" s="303"/>
      <c r="B82" s="353"/>
      <c r="C82" s="353"/>
      <c r="D82" s="353"/>
      <c r="E82" s="120"/>
      <c r="F82" s="300"/>
      <c r="G82" s="8"/>
      <c r="I82" s="24"/>
      <c r="J82" s="301"/>
      <c r="K82" s="353"/>
      <c r="L82" s="353"/>
      <c r="M82" s="353"/>
      <c r="N82" s="353"/>
      <c r="O82" s="353"/>
      <c r="P82" s="353"/>
      <c r="Q82" s="353"/>
      <c r="R82" s="353"/>
      <c r="S82" s="353"/>
      <c r="T82" s="353"/>
      <c r="U82" s="353"/>
      <c r="V82" s="353"/>
      <c r="W82" s="353"/>
      <c r="X82" s="353"/>
      <c r="Y82" s="353"/>
      <c r="Z82" s="353"/>
      <c r="AA82" s="353"/>
      <c r="AB82" s="303"/>
      <c r="AC82" s="3"/>
      <c r="AD82" s="354"/>
      <c r="AE82" s="354"/>
      <c r="AF82" s="354"/>
      <c r="AG82" s="354"/>
      <c r="AH82" s="354"/>
      <c r="AI82" s="354"/>
      <c r="AJ82" s="354"/>
      <c r="AK82" s="139"/>
      <c r="AL82" s="29"/>
      <c r="AM82" s="29"/>
      <c r="AN82" s="29"/>
    </row>
    <row r="83" spans="1:41" x14ac:dyDescent="0.25">
      <c r="A83" s="303"/>
      <c r="B83" s="300" t="s">
        <v>66</v>
      </c>
      <c r="C83" s="350"/>
      <c r="D83" s="350"/>
      <c r="E83" s="350"/>
      <c r="F83" s="350"/>
      <c r="G83" s="8"/>
      <c r="H83" s="37">
        <f>SUM(J83*2.204)</f>
        <v>238.6554564999999</v>
      </c>
      <c r="I83" s="301"/>
      <c r="J83" s="37">
        <f>SUM(K11:K42)</f>
        <v>108.28287499999995</v>
      </c>
      <c r="K83" s="301">
        <f t="shared" ref="K83:AO83" si="10">SUM(K11:K81)</f>
        <v>108.56587499999995</v>
      </c>
      <c r="L83" s="301">
        <f t="shared" si="10"/>
        <v>1</v>
      </c>
      <c r="M83" s="301">
        <f t="shared" si="10"/>
        <v>3</v>
      </c>
      <c r="N83" s="301">
        <f>SUM(N11:N81)</f>
        <v>12</v>
      </c>
      <c r="O83" s="301">
        <f t="shared" si="10"/>
        <v>1</v>
      </c>
      <c r="P83" s="301">
        <f t="shared" si="10"/>
        <v>0</v>
      </c>
      <c r="Q83" s="301">
        <f t="shared" si="10"/>
        <v>0</v>
      </c>
      <c r="R83" s="301">
        <f t="shared" si="10"/>
        <v>5</v>
      </c>
      <c r="S83" s="301">
        <f t="shared" si="10"/>
        <v>2</v>
      </c>
      <c r="T83" s="301">
        <f t="shared" si="10"/>
        <v>0</v>
      </c>
      <c r="U83" s="301">
        <f t="shared" si="10"/>
        <v>0</v>
      </c>
      <c r="V83" s="301">
        <f t="shared" si="10"/>
        <v>47</v>
      </c>
      <c r="W83" s="301">
        <f t="shared" si="10"/>
        <v>33</v>
      </c>
      <c r="X83" s="301">
        <f t="shared" si="10"/>
        <v>0</v>
      </c>
      <c r="Y83" s="301">
        <f t="shared" si="10"/>
        <v>0</v>
      </c>
      <c r="Z83" s="301">
        <f t="shared" si="10"/>
        <v>0</v>
      </c>
      <c r="AA83" s="301">
        <f t="shared" si="10"/>
        <v>1</v>
      </c>
      <c r="AB83" s="301">
        <f t="shared" si="10"/>
        <v>1</v>
      </c>
      <c r="AC83" s="301">
        <f t="shared" si="10"/>
        <v>36</v>
      </c>
      <c r="AD83" s="301">
        <f t="shared" si="10"/>
        <v>142</v>
      </c>
      <c r="AE83" s="301">
        <f t="shared" si="10"/>
        <v>1</v>
      </c>
      <c r="AF83" s="301">
        <f t="shared" si="10"/>
        <v>6</v>
      </c>
      <c r="AG83" s="301">
        <f t="shared" si="10"/>
        <v>1</v>
      </c>
      <c r="AH83" s="301">
        <f t="shared" si="10"/>
        <v>1</v>
      </c>
      <c r="AI83" s="301">
        <f t="shared" si="10"/>
        <v>17</v>
      </c>
      <c r="AJ83" s="301">
        <f t="shared" si="10"/>
        <v>0</v>
      </c>
      <c r="AK83" s="301">
        <f t="shared" si="10"/>
        <v>2</v>
      </c>
      <c r="AL83" s="301">
        <f t="shared" si="10"/>
        <v>2</v>
      </c>
      <c r="AM83" s="301">
        <f t="shared" si="10"/>
        <v>4</v>
      </c>
      <c r="AN83" s="301">
        <f t="shared" si="10"/>
        <v>0</v>
      </c>
      <c r="AO83" s="301">
        <f t="shared" si="10"/>
        <v>2</v>
      </c>
    </row>
    <row r="84" spans="1:41" x14ac:dyDescent="0.25">
      <c r="A84" s="303"/>
      <c r="B84" s="351"/>
      <c r="C84" s="351"/>
      <c r="D84" s="351"/>
      <c r="E84" s="301"/>
      <c r="F84" s="300"/>
      <c r="G84" s="8"/>
      <c r="H84" s="301"/>
      <c r="I84" s="301"/>
      <c r="J84" s="301"/>
      <c r="K84" s="351"/>
      <c r="L84" s="351"/>
      <c r="M84" s="351"/>
      <c r="N84" s="351"/>
      <c r="O84" s="351"/>
      <c r="P84" s="351"/>
      <c r="Q84" s="351"/>
      <c r="R84" s="351"/>
      <c r="S84" s="351"/>
      <c r="T84" s="351"/>
      <c r="U84" s="351"/>
      <c r="V84" s="351"/>
      <c r="W84" s="351"/>
      <c r="X84" s="351"/>
      <c r="Y84" s="351"/>
      <c r="Z84" s="351"/>
      <c r="AA84" s="351"/>
      <c r="AB84" s="303"/>
      <c r="AC84" s="3"/>
      <c r="AD84" s="352"/>
      <c r="AE84" s="352"/>
      <c r="AF84" s="352"/>
      <c r="AG84" s="352"/>
      <c r="AH84" s="352"/>
      <c r="AI84" s="352"/>
      <c r="AJ84" s="352"/>
      <c r="AK84" s="302"/>
    </row>
    <row r="85" spans="1:41" x14ac:dyDescent="0.25">
      <c r="B85" s="186" t="s">
        <v>121</v>
      </c>
    </row>
    <row r="86" spans="1:41" x14ac:dyDescent="0.25">
      <c r="B86" s="186" t="s">
        <v>123</v>
      </c>
    </row>
    <row r="87" spans="1:41" x14ac:dyDescent="0.25">
      <c r="E87" s="186" t="s">
        <v>342</v>
      </c>
      <c r="AA87" s="35"/>
      <c r="AB87" s="26"/>
      <c r="AC87" s="26"/>
      <c r="AJ87" s="186"/>
      <c r="AK87" s="186"/>
      <c r="AL87" s="186"/>
      <c r="AM87" s="186"/>
      <c r="AN87" s="186"/>
    </row>
    <row r="88" spans="1:41" x14ac:dyDescent="0.25">
      <c r="A88" s="55">
        <v>1</v>
      </c>
      <c r="B88" s="80">
        <v>1</v>
      </c>
      <c r="C88" s="80" t="s">
        <v>823</v>
      </c>
      <c r="D88" s="80" t="s">
        <v>127</v>
      </c>
      <c r="E88" s="83" t="s">
        <v>311</v>
      </c>
      <c r="F88" s="83" t="s">
        <v>265</v>
      </c>
      <c r="G88" s="83" t="s">
        <v>1098</v>
      </c>
      <c r="AC88" s="186"/>
      <c r="AD88" s="186"/>
      <c r="AE88" s="186"/>
      <c r="AF88" s="186"/>
      <c r="AG88" s="186"/>
      <c r="AH88" s="186"/>
      <c r="AI88" s="186"/>
      <c r="AJ88" s="186"/>
      <c r="AK88" s="186"/>
      <c r="AL88" s="186"/>
      <c r="AM88" s="186"/>
      <c r="AN88" s="186"/>
    </row>
    <row r="89" spans="1:41" x14ac:dyDescent="0.25">
      <c r="A89" s="85">
        <v>2</v>
      </c>
      <c r="B89" s="54">
        <v>2</v>
      </c>
      <c r="C89" s="54" t="s">
        <v>125</v>
      </c>
      <c r="D89" s="54" t="s">
        <v>39</v>
      </c>
      <c r="E89" s="58" t="s">
        <v>315</v>
      </c>
      <c r="F89" s="58" t="s">
        <v>52</v>
      </c>
      <c r="G89" s="70" t="s">
        <v>1094</v>
      </c>
      <c r="AC89" s="186"/>
      <c r="AD89" s="186"/>
      <c r="AE89" s="186"/>
      <c r="AF89" s="186"/>
      <c r="AG89" s="186"/>
      <c r="AH89" s="186"/>
      <c r="AI89" s="186"/>
      <c r="AJ89" s="186"/>
      <c r="AK89" s="186"/>
      <c r="AL89" s="186"/>
      <c r="AM89" s="186"/>
      <c r="AN89" s="186"/>
    </row>
    <row r="90" spans="1:41" x14ac:dyDescent="0.25">
      <c r="A90" s="54">
        <v>3</v>
      </c>
      <c r="B90" s="54">
        <v>3</v>
      </c>
      <c r="C90" s="54" t="s">
        <v>531</v>
      </c>
      <c r="D90" s="54" t="s">
        <v>335</v>
      </c>
      <c r="E90" s="58" t="s">
        <v>106</v>
      </c>
      <c r="F90" s="58" t="s">
        <v>329</v>
      </c>
      <c r="G90" s="58" t="s">
        <v>1096</v>
      </c>
      <c r="AC90" s="186"/>
      <c r="AD90" s="186"/>
      <c r="AE90" s="186"/>
      <c r="AF90" s="186"/>
      <c r="AG90" s="186"/>
      <c r="AH90" s="186"/>
      <c r="AI90" s="186"/>
      <c r="AJ90" s="186"/>
      <c r="AK90" s="186"/>
      <c r="AL90" s="186"/>
      <c r="AM90" s="186"/>
      <c r="AN90" s="186"/>
    </row>
    <row r="92" spans="1:41" x14ac:dyDescent="0.25">
      <c r="B92" s="186" t="s">
        <v>322</v>
      </c>
      <c r="C92" s="186" t="s">
        <v>1120</v>
      </c>
      <c r="D92" s="276" t="s">
        <v>1121</v>
      </c>
      <c r="E92" s="186" t="s">
        <v>386</v>
      </c>
      <c r="F92" s="13">
        <v>80</v>
      </c>
      <c r="AN92" s="186"/>
    </row>
    <row r="93" spans="1:41" x14ac:dyDescent="0.25">
      <c r="B93" s="186" t="s">
        <v>124</v>
      </c>
      <c r="C93" s="186" t="s">
        <v>1076</v>
      </c>
      <c r="D93" s="284"/>
      <c r="F93" s="13">
        <v>80</v>
      </c>
      <c r="G93" s="108"/>
      <c r="AN93" s="186"/>
    </row>
    <row r="94" spans="1:41" x14ac:dyDescent="0.25">
      <c r="B94" s="186" t="s">
        <v>323</v>
      </c>
      <c r="C94" s="107" t="s">
        <v>1122</v>
      </c>
      <c r="D94" s="186" t="s">
        <v>1123</v>
      </c>
      <c r="E94" s="186" t="s">
        <v>173</v>
      </c>
      <c r="F94" s="13">
        <v>85</v>
      </c>
      <c r="AN94" s="186"/>
    </row>
    <row r="96" spans="1:41" x14ac:dyDescent="0.25">
      <c r="F96" s="108"/>
      <c r="AN96" s="186"/>
    </row>
    <row r="98" spans="6:40" x14ac:dyDescent="0.25">
      <c r="F98" s="109" t="s">
        <v>1124</v>
      </c>
      <c r="AN98" s="186"/>
    </row>
    <row r="99" spans="6:40" x14ac:dyDescent="0.25">
      <c r="F99" s="109" t="s">
        <v>324</v>
      </c>
      <c r="AN99" s="186"/>
    </row>
    <row r="100" spans="6:40" x14ac:dyDescent="0.25">
      <c r="F100" s="109" t="s">
        <v>325</v>
      </c>
      <c r="AN100" s="186"/>
    </row>
    <row r="101" spans="6:40" x14ac:dyDescent="0.25">
      <c r="F101" s="109" t="s">
        <v>823</v>
      </c>
      <c r="G101" s="186" t="s">
        <v>1098</v>
      </c>
      <c r="H101" s="13">
        <v>100</v>
      </c>
      <c r="P101" s="35"/>
      <c r="Q101" s="35"/>
      <c r="R101" s="35"/>
      <c r="S101" s="35"/>
      <c r="T101" s="35"/>
      <c r="U101" s="35"/>
      <c r="V101" s="35"/>
      <c r="W101" s="35"/>
      <c r="X101" s="26"/>
      <c r="Y101" s="26"/>
      <c r="Z101" s="26"/>
      <c r="AA101" s="26"/>
      <c r="AB101" s="26"/>
      <c r="AC101" s="26"/>
      <c r="AD101" s="186"/>
      <c r="AE101" s="186"/>
      <c r="AF101" s="186"/>
      <c r="AG101" s="186"/>
      <c r="AH101" s="186"/>
      <c r="AI101" s="186"/>
      <c r="AJ101" s="186"/>
      <c r="AK101" s="186"/>
      <c r="AL101" s="186"/>
      <c r="AM101" s="186"/>
      <c r="AN101" s="186"/>
    </row>
    <row r="102" spans="6:40" x14ac:dyDescent="0.25">
      <c r="F102" s="109" t="s">
        <v>125</v>
      </c>
      <c r="G102" s="186" t="s">
        <v>1094</v>
      </c>
      <c r="H102" s="13">
        <v>80</v>
      </c>
      <c r="O102" s="35"/>
      <c r="P102" s="26"/>
      <c r="Q102" s="26"/>
      <c r="R102" s="26"/>
      <c r="S102" s="26"/>
      <c r="T102" s="26"/>
      <c r="U102" s="26"/>
      <c r="V102" s="26"/>
      <c r="W102" s="26"/>
      <c r="X102" s="26"/>
      <c r="Y102" s="26"/>
      <c r="Z102" s="26"/>
      <c r="AA102" s="26"/>
      <c r="AB102" s="26"/>
      <c r="AC102" s="186"/>
      <c r="AD102" s="186"/>
      <c r="AE102" s="186"/>
      <c r="AF102" s="186"/>
      <c r="AG102" s="186"/>
      <c r="AH102" s="186"/>
      <c r="AI102" s="186"/>
      <c r="AJ102" s="186"/>
      <c r="AK102" s="186"/>
      <c r="AL102" s="186"/>
      <c r="AM102" s="186"/>
      <c r="AN102" s="186"/>
    </row>
    <row r="103" spans="6:40" x14ac:dyDescent="0.25">
      <c r="F103" s="109" t="s">
        <v>531</v>
      </c>
      <c r="G103" s="186" t="s">
        <v>1096</v>
      </c>
      <c r="H103" s="13">
        <v>60</v>
      </c>
      <c r="AC103" s="186"/>
      <c r="AD103" s="186"/>
      <c r="AE103" s="186"/>
      <c r="AF103" s="186"/>
      <c r="AG103" s="186"/>
      <c r="AH103" s="186"/>
      <c r="AI103" s="186"/>
      <c r="AJ103" s="186"/>
      <c r="AK103" s="186"/>
      <c r="AL103" s="186"/>
      <c r="AM103" s="186"/>
      <c r="AN103" s="186"/>
    </row>
    <row r="104" spans="6:40" x14ac:dyDescent="0.25">
      <c r="F104" s="109" t="s">
        <v>533</v>
      </c>
      <c r="G104" s="186" t="s">
        <v>1100</v>
      </c>
      <c r="H104" s="13">
        <v>40</v>
      </c>
      <c r="AC104" s="186"/>
      <c r="AD104" s="186"/>
      <c r="AE104" s="186"/>
      <c r="AF104" s="186"/>
      <c r="AG104" s="186"/>
      <c r="AH104" s="186"/>
      <c r="AI104" s="186"/>
      <c r="AJ104" s="186"/>
      <c r="AK104" s="186"/>
      <c r="AL104" s="186"/>
      <c r="AM104" s="186"/>
      <c r="AN104" s="186"/>
    </row>
    <row r="105" spans="6:40" x14ac:dyDescent="0.25">
      <c r="F105" s="109" t="s">
        <v>134</v>
      </c>
      <c r="G105" s="186" t="s">
        <v>938</v>
      </c>
      <c r="H105" s="13">
        <v>25</v>
      </c>
      <c r="AC105" s="186"/>
      <c r="AD105" s="186"/>
      <c r="AE105" s="186"/>
      <c r="AF105" s="186"/>
      <c r="AG105" s="186"/>
      <c r="AH105" s="186"/>
      <c r="AI105" s="186"/>
      <c r="AJ105" s="186"/>
      <c r="AK105" s="186"/>
      <c r="AL105" s="186"/>
      <c r="AM105" s="186"/>
      <c r="AN105" s="186"/>
    </row>
    <row r="106" spans="6:40" x14ac:dyDescent="0.25">
      <c r="F106" s="109" t="s">
        <v>326</v>
      </c>
      <c r="AC106" s="186"/>
      <c r="AD106" s="186"/>
      <c r="AE106" s="186"/>
      <c r="AF106" s="186"/>
      <c r="AG106" s="186"/>
      <c r="AH106" s="186"/>
      <c r="AI106" s="186"/>
      <c r="AJ106" s="186"/>
      <c r="AK106" s="186"/>
      <c r="AL106" s="186"/>
      <c r="AM106" s="186"/>
      <c r="AN106" s="186"/>
    </row>
    <row r="107" spans="6:40" x14ac:dyDescent="0.25">
      <c r="F107" s="109" t="s">
        <v>207</v>
      </c>
      <c r="G107" s="186" t="s">
        <v>1090</v>
      </c>
      <c r="H107" s="13">
        <v>100</v>
      </c>
      <c r="AC107" s="186"/>
      <c r="AD107" s="186"/>
      <c r="AE107" s="186"/>
      <c r="AF107" s="186"/>
      <c r="AG107" s="186"/>
      <c r="AH107" s="186"/>
      <c r="AI107" s="186"/>
      <c r="AJ107" s="186"/>
      <c r="AK107" s="186"/>
      <c r="AL107" s="186"/>
      <c r="AM107" s="186"/>
      <c r="AN107" s="186"/>
    </row>
    <row r="108" spans="6:40" x14ac:dyDescent="0.25">
      <c r="F108" s="109" t="s">
        <v>534</v>
      </c>
      <c r="G108" s="186" t="s">
        <v>1081</v>
      </c>
      <c r="H108" s="13">
        <v>80</v>
      </c>
      <c r="AC108" s="186"/>
      <c r="AD108" s="186"/>
      <c r="AE108" s="186"/>
      <c r="AF108" s="186"/>
      <c r="AG108" s="186"/>
      <c r="AH108" s="186"/>
      <c r="AI108" s="186"/>
      <c r="AJ108" s="186"/>
      <c r="AK108" s="186"/>
      <c r="AL108" s="186"/>
      <c r="AM108" s="186"/>
      <c r="AN108" s="186"/>
    </row>
    <row r="109" spans="6:40" x14ac:dyDescent="0.25">
      <c r="F109" s="109" t="s">
        <v>148</v>
      </c>
      <c r="G109" s="186" t="s">
        <v>1083</v>
      </c>
      <c r="H109" s="13">
        <v>60</v>
      </c>
      <c r="AC109" s="186"/>
      <c r="AD109" s="186"/>
      <c r="AE109" s="186"/>
      <c r="AF109" s="186"/>
      <c r="AG109" s="186"/>
      <c r="AH109" s="186"/>
      <c r="AI109" s="186"/>
      <c r="AJ109" s="186"/>
      <c r="AK109" s="186"/>
      <c r="AL109" s="186"/>
      <c r="AM109" s="186"/>
      <c r="AN109" s="186"/>
    </row>
    <row r="110" spans="6:40" x14ac:dyDescent="0.25">
      <c r="F110" s="109" t="s">
        <v>563</v>
      </c>
      <c r="G110" s="186" t="s">
        <v>1085</v>
      </c>
      <c r="H110" s="13">
        <v>40</v>
      </c>
      <c r="AC110" s="186"/>
      <c r="AD110" s="186"/>
      <c r="AE110" s="186"/>
      <c r="AF110" s="186"/>
      <c r="AG110" s="186"/>
      <c r="AH110" s="186"/>
      <c r="AI110" s="186"/>
      <c r="AJ110" s="186"/>
      <c r="AK110" s="186"/>
      <c r="AL110" s="186"/>
      <c r="AM110" s="186"/>
      <c r="AN110" s="186"/>
    </row>
    <row r="111" spans="6:40" x14ac:dyDescent="0.25">
      <c r="F111" s="109" t="s">
        <v>197</v>
      </c>
      <c r="G111" s="186" t="s">
        <v>1051</v>
      </c>
      <c r="H111" s="13">
        <v>25</v>
      </c>
      <c r="AC111" s="186"/>
      <c r="AD111" s="186"/>
      <c r="AE111" s="186"/>
      <c r="AF111" s="186"/>
      <c r="AG111" s="186"/>
      <c r="AH111" s="186"/>
      <c r="AI111" s="186"/>
      <c r="AJ111" s="186"/>
      <c r="AK111" s="186"/>
      <c r="AL111" s="186"/>
      <c r="AM111" s="186"/>
      <c r="AN111" s="186"/>
    </row>
    <row r="112" spans="6:40" x14ac:dyDescent="0.25">
      <c r="F112" s="109"/>
      <c r="AC112" s="186"/>
      <c r="AD112" s="186"/>
      <c r="AE112" s="186"/>
      <c r="AF112" s="186"/>
      <c r="AG112" s="186"/>
      <c r="AH112" s="186"/>
      <c r="AI112" s="186"/>
      <c r="AJ112" s="186"/>
      <c r="AK112" s="186"/>
      <c r="AL112" s="186"/>
      <c r="AM112" s="186"/>
      <c r="AN112" s="186"/>
    </row>
    <row r="113" spans="6:40" x14ac:dyDescent="0.25">
      <c r="F113" s="109"/>
      <c r="H113" s="13"/>
      <c r="AC113" s="186"/>
      <c r="AD113" s="186"/>
      <c r="AE113" s="186"/>
      <c r="AF113" s="186"/>
      <c r="AG113" s="186"/>
      <c r="AH113" s="186"/>
      <c r="AI113" s="186"/>
      <c r="AJ113" s="186"/>
      <c r="AK113" s="186"/>
      <c r="AL113" s="186"/>
      <c r="AM113" s="186"/>
      <c r="AN113" s="186"/>
    </row>
    <row r="114" spans="6:40" x14ac:dyDescent="0.25">
      <c r="F114" s="109"/>
      <c r="H114" s="13"/>
      <c r="AC114" s="186"/>
      <c r="AD114" s="186"/>
      <c r="AE114" s="186"/>
      <c r="AF114" s="186"/>
      <c r="AG114" s="186"/>
      <c r="AH114" s="186"/>
      <c r="AI114" s="186"/>
      <c r="AJ114" s="186"/>
      <c r="AK114" s="186"/>
      <c r="AL114" s="186"/>
      <c r="AM114" s="186"/>
      <c r="AN114" s="186"/>
    </row>
    <row r="115" spans="6:40" x14ac:dyDescent="0.25">
      <c r="H115" s="13"/>
    </row>
    <row r="116" spans="6:40" x14ac:dyDescent="0.25">
      <c r="H116" s="13"/>
    </row>
    <row r="117" spans="6:40" x14ac:dyDescent="0.25">
      <c r="H117" s="13"/>
    </row>
    <row r="118" spans="6:40" x14ac:dyDescent="0.25">
      <c r="H118" s="13"/>
    </row>
    <row r="119" spans="6:40" x14ac:dyDescent="0.25">
      <c r="H119" s="13"/>
    </row>
    <row r="120" spans="6:40" x14ac:dyDescent="0.25">
      <c r="J120" s="13"/>
    </row>
    <row r="121" spans="6:40" x14ac:dyDescent="0.25">
      <c r="H121" s="13"/>
      <c r="J121" s="13"/>
    </row>
    <row r="122" spans="6:40" x14ac:dyDescent="0.25">
      <c r="H122" s="13"/>
      <c r="J122" s="13"/>
      <c r="AC122" s="186"/>
      <c r="AD122" s="186"/>
      <c r="AE122" s="186"/>
      <c r="AF122" s="186"/>
      <c r="AG122" s="186"/>
      <c r="AH122" s="186"/>
      <c r="AI122" s="186"/>
      <c r="AJ122" s="186"/>
      <c r="AK122" s="186"/>
      <c r="AL122" s="186"/>
      <c r="AM122" s="186"/>
      <c r="AN122" s="186"/>
    </row>
    <row r="123" spans="6:40" x14ac:dyDescent="0.25">
      <c r="H123" s="13"/>
    </row>
    <row r="124" spans="6:40" x14ac:dyDescent="0.25">
      <c r="H124" s="13"/>
    </row>
    <row r="126" spans="6:40" x14ac:dyDescent="0.25">
      <c r="F126" s="108"/>
      <c r="H126" s="13"/>
    </row>
    <row r="127" spans="6:40" x14ac:dyDescent="0.25">
      <c r="H127" s="13"/>
    </row>
    <row r="128" spans="6:40" x14ac:dyDescent="0.25">
      <c r="H128" s="13"/>
      <c r="AC128" s="186"/>
      <c r="AD128" s="186"/>
      <c r="AE128" s="186"/>
      <c r="AF128" s="186"/>
      <c r="AG128" s="186"/>
      <c r="AH128" s="186"/>
      <c r="AI128" s="186"/>
      <c r="AJ128" s="186"/>
      <c r="AK128" s="186"/>
      <c r="AL128" s="186"/>
      <c r="AM128" s="186"/>
      <c r="AN128" s="186"/>
    </row>
  </sheetData>
  <sortState ref="B11:AO53">
    <sortCondition ref="G11:G53"/>
    <sortCondition descending="1" ref="J11:J53"/>
  </sortState>
  <mergeCells count="12">
    <mergeCell ref="C2:D2"/>
    <mergeCell ref="C3:D3"/>
    <mergeCell ref="C4:D4"/>
    <mergeCell ref="C5:D5"/>
    <mergeCell ref="C6:D6"/>
    <mergeCell ref="B82:D82"/>
    <mergeCell ref="K82:AA82"/>
    <mergeCell ref="AD82:AJ82"/>
    <mergeCell ref="C83:F83"/>
    <mergeCell ref="B84:D84"/>
    <mergeCell ref="K84:AA84"/>
    <mergeCell ref="AD84:AJ84"/>
  </mergeCells>
  <pageMargins left="0.70866141732283472" right="0.70866141732283472" top="0.74803149606299213" bottom="0.74803149606299213" header="0.31496062992125984" footer="0.31496062992125984"/>
  <pageSetup paperSize="9" scale="90" orientation="landscape"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O128"/>
  <sheetViews>
    <sheetView tabSelected="1" workbookViewId="0">
      <pane xSplit="5" ySplit="10" topLeftCell="F11" activePane="bottomRight" state="frozen"/>
      <selection pane="topRight" activeCell="F1" sqref="F1"/>
      <selection pane="bottomLeft" activeCell="A11" sqref="A11"/>
      <selection pane="bottomRight" activeCell="AT22" sqref="AT22"/>
    </sheetView>
  </sheetViews>
  <sheetFormatPr defaultRowHeight="15" x14ac:dyDescent="0.25"/>
  <cols>
    <col min="1" max="1" width="3" style="186" bestFit="1" customWidth="1"/>
    <col min="2" max="2" width="14.5703125" style="186" bestFit="1" customWidth="1"/>
    <col min="3" max="3" width="12.85546875" style="186" customWidth="1"/>
    <col min="4" max="5" width="9.140625" style="186" customWidth="1"/>
    <col min="6" max="7" width="10.7109375" style="186" bestFit="1" customWidth="1"/>
    <col min="8" max="8" width="9.140625" style="186"/>
    <col min="9" max="9" width="9.140625" style="186" customWidth="1"/>
    <col min="10" max="11" width="7.85546875" style="186" hidden="1" customWidth="1"/>
    <col min="12" max="12" width="3.7109375" style="186" customWidth="1"/>
    <col min="13" max="13" width="2.140625" style="186" hidden="1" customWidth="1"/>
    <col min="14" max="14" width="3.5703125" style="186" customWidth="1"/>
    <col min="15" max="17" width="3.5703125" style="186" hidden="1" customWidth="1"/>
    <col min="18" max="18" width="3.5703125" style="186" customWidth="1"/>
    <col min="19" max="21" width="3.5703125" style="186" hidden="1" customWidth="1"/>
    <col min="22" max="23" width="3.5703125" style="186" customWidth="1"/>
    <col min="24" max="26" width="3.5703125" style="186" hidden="1" customWidth="1"/>
    <col min="27" max="27" width="2.7109375" style="186" hidden="1" customWidth="1"/>
    <col min="28" max="28" width="3.5703125" style="186" hidden="1" customWidth="1"/>
    <col min="29" max="29" width="3.5703125" style="35" bestFit="1" customWidth="1"/>
    <col min="30" max="30" width="3.85546875" style="26" bestFit="1" customWidth="1"/>
    <col min="31" max="33" width="3.28515625" style="26" hidden="1" customWidth="1"/>
    <col min="34" max="34" width="3.28515625" style="26" customWidth="1"/>
    <col min="35" max="35" width="3.28515625" style="26" hidden="1" customWidth="1"/>
    <col min="36" max="37" width="4.140625" style="26" hidden="1" customWidth="1"/>
    <col min="38" max="39" width="3.28515625" style="26" hidden="1" customWidth="1"/>
    <col min="40" max="40" width="2.7109375" style="26" hidden="1" customWidth="1"/>
    <col min="41" max="41" width="2.85546875" style="186" bestFit="1" customWidth="1"/>
    <col min="42" max="43" width="9.140625" style="186"/>
    <col min="44" max="44" width="10.7109375" style="186" bestFit="1" customWidth="1"/>
    <col min="45" max="16384" width="9.140625" style="186"/>
  </cols>
  <sheetData>
    <row r="1" spans="1:41" x14ac:dyDescent="0.25">
      <c r="L1" s="305"/>
      <c r="M1" s="305" t="s">
        <v>4</v>
      </c>
      <c r="N1" s="305"/>
      <c r="O1" s="305"/>
      <c r="Z1" s="186" t="s">
        <v>1</v>
      </c>
      <c r="AB1" s="186" t="s">
        <v>4</v>
      </c>
      <c r="AC1" s="186"/>
      <c r="AD1" s="35"/>
      <c r="AJ1" s="26" t="s">
        <v>4</v>
      </c>
      <c r="AO1" s="26"/>
    </row>
    <row r="2" spans="1:41" x14ac:dyDescent="0.25">
      <c r="B2" s="1" t="s">
        <v>388</v>
      </c>
      <c r="C2" s="348"/>
      <c r="D2" s="348"/>
      <c r="E2" s="307"/>
      <c r="F2" s="3"/>
      <c r="G2" s="4"/>
      <c r="H2" s="307"/>
      <c r="I2" s="307"/>
      <c r="J2" s="307"/>
      <c r="K2" s="307"/>
      <c r="L2" s="305"/>
      <c r="M2" s="305" t="s">
        <v>7</v>
      </c>
      <c r="N2" s="305"/>
      <c r="O2" s="305"/>
      <c r="P2" s="305" t="s">
        <v>13</v>
      </c>
      <c r="Q2" s="305"/>
      <c r="R2" s="305"/>
      <c r="S2" s="305"/>
      <c r="T2" s="305"/>
      <c r="U2" s="305"/>
      <c r="V2" s="305"/>
      <c r="W2" s="305"/>
      <c r="X2" s="305"/>
      <c r="Y2" s="305"/>
      <c r="Z2" s="305"/>
      <c r="AA2" s="305"/>
      <c r="AB2" s="305"/>
      <c r="AC2" s="308"/>
      <c r="AD2" s="3"/>
      <c r="AE2" s="306"/>
      <c r="AF2" s="306"/>
      <c r="AL2" s="28"/>
      <c r="AM2" s="28"/>
      <c r="AN2" s="28"/>
      <c r="AO2" s="28"/>
    </row>
    <row r="3" spans="1:41" x14ac:dyDescent="0.25">
      <c r="A3" s="1"/>
      <c r="B3" s="1" t="s">
        <v>389</v>
      </c>
      <c r="C3" s="348"/>
      <c r="D3" s="348"/>
      <c r="E3" s="307"/>
      <c r="F3" s="3"/>
      <c r="G3" s="4"/>
      <c r="H3" s="307"/>
      <c r="I3" s="307"/>
      <c r="J3" s="307"/>
      <c r="K3" s="307"/>
      <c r="L3" s="305"/>
      <c r="M3" s="305" t="s">
        <v>3</v>
      </c>
      <c r="N3" s="305"/>
      <c r="O3" s="305"/>
      <c r="P3" s="305"/>
      <c r="Q3" s="305" t="s">
        <v>998</v>
      </c>
      <c r="R3" s="305" t="s">
        <v>5</v>
      </c>
      <c r="S3" s="305"/>
      <c r="W3" s="305"/>
      <c r="X3" s="305"/>
      <c r="Y3" s="305"/>
      <c r="Z3" s="305" t="s">
        <v>27</v>
      </c>
      <c r="AA3" s="305"/>
      <c r="AB3" s="305" t="s">
        <v>27</v>
      </c>
      <c r="AC3" s="308" t="s">
        <v>4</v>
      </c>
      <c r="AD3" s="3"/>
      <c r="AE3" s="306"/>
      <c r="AF3" s="306"/>
      <c r="AG3" s="28"/>
      <c r="AH3" s="28"/>
      <c r="AI3" s="28"/>
      <c r="AJ3" s="28" t="s">
        <v>27</v>
      </c>
      <c r="AK3" s="28"/>
      <c r="AL3" s="306"/>
      <c r="AM3" s="306"/>
      <c r="AN3" s="306"/>
      <c r="AO3" s="306" t="s">
        <v>5</v>
      </c>
    </row>
    <row r="4" spans="1:41" x14ac:dyDescent="0.25">
      <c r="A4" s="1"/>
      <c r="B4" s="21" t="s">
        <v>1126</v>
      </c>
      <c r="C4" s="348"/>
      <c r="D4" s="348"/>
      <c r="E4" s="307"/>
      <c r="F4" s="3"/>
      <c r="G4" s="4"/>
      <c r="H4" s="307"/>
      <c r="I4" s="307"/>
      <c r="J4" s="307"/>
      <c r="K4" s="307"/>
      <c r="L4" s="305" t="s">
        <v>763</v>
      </c>
      <c r="M4" s="305" t="s">
        <v>1</v>
      </c>
      <c r="N4" s="305"/>
      <c r="O4" s="305"/>
      <c r="P4" s="305" t="s">
        <v>5</v>
      </c>
      <c r="Q4" s="305"/>
      <c r="R4" s="305" t="s">
        <v>7</v>
      </c>
      <c r="S4" s="305"/>
      <c r="T4" s="305" t="s">
        <v>8</v>
      </c>
      <c r="U4" s="305"/>
      <c r="V4" s="305"/>
      <c r="W4" s="305"/>
      <c r="X4" s="305"/>
      <c r="Y4" s="305"/>
      <c r="Z4" s="305" t="s">
        <v>9</v>
      </c>
      <c r="AA4" s="305" t="s">
        <v>977</v>
      </c>
      <c r="AB4" s="305" t="s">
        <v>9</v>
      </c>
      <c r="AC4" s="308" t="s">
        <v>3</v>
      </c>
      <c r="AD4" s="3" t="s">
        <v>4</v>
      </c>
      <c r="AE4" s="306"/>
      <c r="AF4" s="306"/>
      <c r="AG4" s="28"/>
      <c r="AH4" s="28"/>
      <c r="AI4" s="28"/>
      <c r="AJ4" s="306" t="s">
        <v>9</v>
      </c>
      <c r="AK4" s="306" t="s">
        <v>977</v>
      </c>
      <c r="AL4" s="306"/>
      <c r="AM4" s="306"/>
      <c r="AN4" s="306"/>
      <c r="AO4" s="306" t="s">
        <v>7</v>
      </c>
    </row>
    <row r="5" spans="1:41" x14ac:dyDescent="0.25">
      <c r="A5" s="1"/>
      <c r="B5" s="1" t="s">
        <v>1079</v>
      </c>
      <c r="C5" s="348"/>
      <c r="D5" s="348"/>
      <c r="E5" s="307"/>
      <c r="F5" s="3"/>
      <c r="G5" s="4"/>
      <c r="H5" s="307"/>
      <c r="I5" s="307"/>
      <c r="J5" s="307"/>
      <c r="K5" s="307"/>
      <c r="L5" s="305" t="s">
        <v>17</v>
      </c>
      <c r="M5" s="305" t="s">
        <v>12</v>
      </c>
      <c r="N5" s="305" t="s">
        <v>9</v>
      </c>
      <c r="O5" s="305" t="s">
        <v>16</v>
      </c>
      <c r="P5" s="305" t="s">
        <v>1</v>
      </c>
      <c r="Q5" s="305" t="s">
        <v>13</v>
      </c>
      <c r="R5" s="305" t="s">
        <v>11</v>
      </c>
      <c r="S5" s="305" t="s">
        <v>1024</v>
      </c>
      <c r="T5" s="305" t="s">
        <v>2</v>
      </c>
      <c r="U5" s="305"/>
      <c r="V5" s="305"/>
      <c r="W5" s="305"/>
      <c r="X5" s="305"/>
      <c r="Y5" s="305"/>
      <c r="Z5" s="305" t="s">
        <v>1</v>
      </c>
      <c r="AA5" s="305" t="s">
        <v>3</v>
      </c>
      <c r="AB5" s="305" t="s">
        <v>1</v>
      </c>
      <c r="AC5" s="308" t="s">
        <v>8</v>
      </c>
      <c r="AD5" s="3" t="s">
        <v>3</v>
      </c>
      <c r="AE5" s="306"/>
      <c r="AF5" s="306"/>
      <c r="AG5" s="28" t="s">
        <v>16</v>
      </c>
      <c r="AH5" s="28" t="s">
        <v>9</v>
      </c>
      <c r="AI5" s="28" t="s">
        <v>7</v>
      </c>
      <c r="AJ5" s="306" t="s">
        <v>1</v>
      </c>
      <c r="AK5" s="306" t="s">
        <v>3</v>
      </c>
      <c r="AL5" s="306"/>
      <c r="AM5" s="306" t="s">
        <v>9</v>
      </c>
      <c r="AO5" s="306" t="s">
        <v>11</v>
      </c>
    </row>
    <row r="6" spans="1:41" x14ac:dyDescent="0.25">
      <c r="A6" s="1"/>
      <c r="B6" s="1"/>
      <c r="C6" s="348"/>
      <c r="D6" s="348"/>
      <c r="E6" s="307"/>
      <c r="F6" s="3"/>
      <c r="G6" s="4"/>
      <c r="H6" s="307"/>
      <c r="I6" s="307"/>
      <c r="J6" s="307"/>
      <c r="K6" s="307"/>
      <c r="L6" s="305"/>
      <c r="M6" s="305" t="s">
        <v>13</v>
      </c>
      <c r="N6" s="305"/>
      <c r="O6" s="305"/>
      <c r="P6" s="305" t="s">
        <v>14</v>
      </c>
      <c r="Q6" s="305" t="s">
        <v>1</v>
      </c>
      <c r="R6" s="305" t="s">
        <v>4</v>
      </c>
      <c r="S6" s="305" t="s">
        <v>3</v>
      </c>
      <c r="T6" s="305" t="s">
        <v>14</v>
      </c>
      <c r="U6" s="305"/>
      <c r="V6" s="305" t="s">
        <v>1036</v>
      </c>
      <c r="W6" s="305"/>
      <c r="X6" s="305" t="s">
        <v>16</v>
      </c>
      <c r="Y6" s="305" t="s">
        <v>763</v>
      </c>
      <c r="Z6" s="305" t="s">
        <v>12</v>
      </c>
      <c r="AA6" s="305" t="s">
        <v>12</v>
      </c>
      <c r="AB6" s="305" t="s">
        <v>12</v>
      </c>
      <c r="AC6" s="308"/>
      <c r="AD6" s="3" t="s">
        <v>4</v>
      </c>
      <c r="AE6" s="306" t="s">
        <v>8</v>
      </c>
      <c r="AF6" s="306" t="s">
        <v>13</v>
      </c>
      <c r="AG6" s="28"/>
      <c r="AH6" s="28"/>
      <c r="AI6" s="28" t="s">
        <v>3</v>
      </c>
      <c r="AJ6" s="306" t="s">
        <v>12</v>
      </c>
      <c r="AK6" s="306" t="s">
        <v>12</v>
      </c>
      <c r="AL6" s="306" t="s">
        <v>16</v>
      </c>
      <c r="AM6" s="306"/>
      <c r="AN6" s="306" t="s">
        <v>13</v>
      </c>
      <c r="AO6" s="306" t="s">
        <v>4</v>
      </c>
    </row>
    <row r="7" spans="1:41" x14ac:dyDescent="0.25">
      <c r="A7" s="1"/>
      <c r="B7" s="117"/>
      <c r="C7" s="117"/>
      <c r="D7" s="117"/>
      <c r="E7" s="307"/>
      <c r="F7" s="3"/>
      <c r="G7" s="4"/>
      <c r="H7" s="307"/>
      <c r="I7" s="307"/>
      <c r="J7" s="307"/>
      <c r="K7" s="307"/>
      <c r="L7" s="305" t="s">
        <v>1</v>
      </c>
      <c r="M7" s="305" t="s">
        <v>14</v>
      </c>
      <c r="N7" s="305" t="s">
        <v>1</v>
      </c>
      <c r="O7" s="305" t="s">
        <v>17</v>
      </c>
      <c r="P7" s="305" t="s">
        <v>16</v>
      </c>
      <c r="Q7" s="305" t="s">
        <v>17</v>
      </c>
      <c r="R7" s="305" t="s">
        <v>11</v>
      </c>
      <c r="S7" s="305" t="s">
        <v>9</v>
      </c>
      <c r="T7" s="305" t="s">
        <v>11</v>
      </c>
      <c r="U7" s="305" t="s">
        <v>1052</v>
      </c>
      <c r="V7" s="305" t="s">
        <v>3</v>
      </c>
      <c r="W7" s="305" t="s">
        <v>1025</v>
      </c>
      <c r="X7" s="305" t="s">
        <v>3</v>
      </c>
      <c r="Y7" s="305" t="s">
        <v>6</v>
      </c>
      <c r="Z7" s="305" t="s">
        <v>14</v>
      </c>
      <c r="AA7" s="305" t="s">
        <v>27</v>
      </c>
      <c r="AB7" s="305" t="s">
        <v>14</v>
      </c>
      <c r="AC7" s="308" t="s">
        <v>9</v>
      </c>
      <c r="AD7" s="3" t="s">
        <v>14</v>
      </c>
      <c r="AE7" s="306" t="s">
        <v>3</v>
      </c>
      <c r="AF7" s="306" t="s">
        <v>14</v>
      </c>
      <c r="AG7" s="306" t="s">
        <v>1</v>
      </c>
      <c r="AH7" s="306" t="s">
        <v>1</v>
      </c>
      <c r="AI7" s="306" t="s">
        <v>9</v>
      </c>
      <c r="AJ7" s="306" t="s">
        <v>14</v>
      </c>
      <c r="AK7" s="306" t="s">
        <v>27</v>
      </c>
      <c r="AL7" s="306" t="s">
        <v>3</v>
      </c>
      <c r="AM7" s="306" t="s">
        <v>1</v>
      </c>
      <c r="AN7" s="306" t="s">
        <v>14</v>
      </c>
      <c r="AO7" s="306" t="s">
        <v>11</v>
      </c>
    </row>
    <row r="8" spans="1:41" x14ac:dyDescent="0.25">
      <c r="A8" s="1"/>
      <c r="B8" s="307"/>
      <c r="C8" s="307"/>
      <c r="D8" s="307"/>
      <c r="E8" s="307"/>
      <c r="F8" s="3"/>
      <c r="G8" s="4"/>
      <c r="H8" s="307"/>
      <c r="I8" s="307"/>
      <c r="J8" s="307"/>
      <c r="K8" s="307"/>
      <c r="L8" s="305" t="s">
        <v>14</v>
      </c>
      <c r="M8" s="305" t="s">
        <v>6</v>
      </c>
      <c r="N8" s="305" t="s">
        <v>14</v>
      </c>
      <c r="O8" s="305" t="s">
        <v>17</v>
      </c>
      <c r="P8" s="305" t="s">
        <v>16</v>
      </c>
      <c r="Q8" s="305" t="s">
        <v>14</v>
      </c>
      <c r="R8" s="305" t="s">
        <v>12</v>
      </c>
      <c r="S8" s="305" t="s">
        <v>12</v>
      </c>
      <c r="T8" s="305" t="s">
        <v>6</v>
      </c>
      <c r="U8" s="305" t="s">
        <v>14</v>
      </c>
      <c r="V8" s="305" t="s">
        <v>9</v>
      </c>
      <c r="W8" s="305" t="s">
        <v>16</v>
      </c>
      <c r="X8" s="305" t="s">
        <v>2</v>
      </c>
      <c r="Y8" s="305" t="s">
        <v>14</v>
      </c>
      <c r="Z8" s="305" t="s">
        <v>1</v>
      </c>
      <c r="AA8" s="305" t="s">
        <v>17</v>
      </c>
      <c r="AB8" s="305" t="s">
        <v>1</v>
      </c>
      <c r="AC8" s="308" t="s">
        <v>8</v>
      </c>
      <c r="AD8" s="3" t="s">
        <v>2</v>
      </c>
      <c r="AE8" s="306" t="s">
        <v>9</v>
      </c>
      <c r="AF8" s="306" t="s">
        <v>16</v>
      </c>
      <c r="AG8" s="306" t="s">
        <v>14</v>
      </c>
      <c r="AH8" s="306" t="s">
        <v>14</v>
      </c>
      <c r="AI8" s="306" t="s">
        <v>12</v>
      </c>
      <c r="AJ8" s="306" t="s">
        <v>1</v>
      </c>
      <c r="AK8" s="306" t="s">
        <v>17</v>
      </c>
      <c r="AL8" s="306" t="s">
        <v>2</v>
      </c>
      <c r="AM8" s="306" t="s">
        <v>14</v>
      </c>
      <c r="AN8" s="306" t="s">
        <v>16</v>
      </c>
      <c r="AO8" s="306" t="s">
        <v>12</v>
      </c>
    </row>
    <row r="9" spans="1:41" x14ac:dyDescent="0.25">
      <c r="A9" s="1"/>
      <c r="B9" s="307"/>
      <c r="C9" s="307"/>
      <c r="D9" s="307"/>
      <c r="E9" s="307"/>
      <c r="F9" s="3"/>
      <c r="G9" s="4"/>
      <c r="H9" s="307"/>
      <c r="I9" s="307"/>
      <c r="J9" s="307"/>
      <c r="K9" s="307"/>
      <c r="L9" s="305" t="s">
        <v>28</v>
      </c>
      <c r="M9" s="305" t="s">
        <v>10</v>
      </c>
      <c r="N9" s="305" t="s">
        <v>28</v>
      </c>
      <c r="O9" s="305" t="s">
        <v>2</v>
      </c>
      <c r="P9" s="305" t="s">
        <v>17</v>
      </c>
      <c r="Q9" s="305" t="s">
        <v>163</v>
      </c>
      <c r="R9" s="305" t="s">
        <v>27</v>
      </c>
      <c r="S9" s="305" t="s">
        <v>15</v>
      </c>
      <c r="T9" s="305" t="s">
        <v>17</v>
      </c>
      <c r="U9" s="305" t="s">
        <v>13</v>
      </c>
      <c r="V9" s="305" t="s">
        <v>4</v>
      </c>
      <c r="W9" s="305" t="s">
        <v>15</v>
      </c>
      <c r="X9" s="305" t="s">
        <v>17</v>
      </c>
      <c r="Y9" s="305" t="s">
        <v>15</v>
      </c>
      <c r="Z9" s="305" t="s">
        <v>15</v>
      </c>
      <c r="AA9" s="305" t="s">
        <v>1</v>
      </c>
      <c r="AB9" s="305" t="s">
        <v>15</v>
      </c>
      <c r="AC9" s="308" t="s">
        <v>16</v>
      </c>
      <c r="AD9" s="3" t="s">
        <v>16</v>
      </c>
      <c r="AE9" s="306" t="s">
        <v>4</v>
      </c>
      <c r="AF9" s="306" t="s">
        <v>16</v>
      </c>
      <c r="AG9" s="306" t="s">
        <v>28</v>
      </c>
      <c r="AH9" s="306" t="s">
        <v>28</v>
      </c>
      <c r="AI9" s="306" t="s">
        <v>15</v>
      </c>
      <c r="AJ9" s="306" t="s">
        <v>15</v>
      </c>
      <c r="AK9" s="306" t="s">
        <v>1</v>
      </c>
      <c r="AL9" s="306" t="s">
        <v>17</v>
      </c>
      <c r="AM9" s="306" t="s">
        <v>28</v>
      </c>
      <c r="AN9" s="306" t="s">
        <v>16</v>
      </c>
      <c r="AO9" s="306" t="s">
        <v>27</v>
      </c>
    </row>
    <row r="10" spans="1:41" x14ac:dyDescent="0.25">
      <c r="A10" s="1" t="s">
        <v>18</v>
      </c>
      <c r="B10" s="307" t="s">
        <v>19</v>
      </c>
      <c r="C10" s="307" t="s">
        <v>20</v>
      </c>
      <c r="D10" s="307" t="s">
        <v>21</v>
      </c>
      <c r="E10" s="307" t="s">
        <v>720</v>
      </c>
      <c r="F10" s="307" t="s">
        <v>122</v>
      </c>
      <c r="G10" s="3" t="s">
        <v>25</v>
      </c>
      <c r="H10" s="4" t="s">
        <v>22</v>
      </c>
      <c r="I10" s="307" t="s">
        <v>23</v>
      </c>
      <c r="J10" s="307"/>
      <c r="K10" s="307" t="s">
        <v>24</v>
      </c>
      <c r="L10" s="259" t="s">
        <v>1151</v>
      </c>
      <c r="M10" s="217" t="s">
        <v>856</v>
      </c>
      <c r="N10" s="259" t="s">
        <v>725</v>
      </c>
      <c r="O10" s="259" t="s">
        <v>855</v>
      </c>
      <c r="P10" s="259" t="s">
        <v>962</v>
      </c>
      <c r="Q10" s="259" t="s">
        <v>997</v>
      </c>
      <c r="R10" s="259" t="s">
        <v>175</v>
      </c>
      <c r="S10" s="259" t="s">
        <v>854</v>
      </c>
      <c r="T10" s="259" t="s">
        <v>176</v>
      </c>
      <c r="U10" s="259" t="s">
        <v>786</v>
      </c>
      <c r="V10" s="259" t="s">
        <v>173</v>
      </c>
      <c r="W10" s="259" t="s">
        <v>787</v>
      </c>
      <c r="X10" s="259" t="s">
        <v>715</v>
      </c>
      <c r="Y10" s="259" t="s">
        <v>961</v>
      </c>
      <c r="Z10" s="259" t="s">
        <v>931</v>
      </c>
      <c r="AA10" s="259" t="s">
        <v>1072</v>
      </c>
      <c r="AB10" s="259" t="s">
        <v>511</v>
      </c>
    </row>
    <row r="11" spans="1:41" x14ac:dyDescent="0.25">
      <c r="A11" s="55">
        <v>1</v>
      </c>
      <c r="B11" s="55" t="s">
        <v>197</v>
      </c>
      <c r="C11" s="55" t="s">
        <v>162</v>
      </c>
      <c r="D11" s="55"/>
      <c r="E11" s="55" t="s">
        <v>550</v>
      </c>
      <c r="F11" s="55" t="str">
        <f t="shared" ref="F11:F55" si="0">LEFT(H11,1)</f>
        <v>A</v>
      </c>
      <c r="G11" s="63">
        <v>1</v>
      </c>
      <c r="H11" s="69" t="s">
        <v>33</v>
      </c>
      <c r="I11" s="70" t="s">
        <v>1127</v>
      </c>
      <c r="J11" s="70" t="s">
        <v>1128</v>
      </c>
      <c r="K11" s="115">
        <f t="shared" ref="K11:K55" si="1">J11*0.0283</f>
        <v>11.0936</v>
      </c>
      <c r="L11" s="55"/>
      <c r="M11" s="55"/>
      <c r="N11" s="55">
        <v>2</v>
      </c>
      <c r="O11" s="55"/>
      <c r="P11" s="55"/>
      <c r="Q11" s="55"/>
      <c r="R11" s="55"/>
      <c r="S11" s="55"/>
      <c r="T11" s="55"/>
      <c r="U11" s="55"/>
      <c r="V11" s="55"/>
      <c r="W11" s="55"/>
      <c r="X11" s="55"/>
      <c r="Y11" s="55"/>
      <c r="Z11" s="55"/>
      <c r="AA11" s="55"/>
      <c r="AB11" s="55"/>
      <c r="AC11" s="19">
        <f t="shared" ref="AC11:AC55" si="2">SUM(AE11:AO11)</f>
        <v>0</v>
      </c>
      <c r="AD11" s="61">
        <f t="shared" ref="AD11:AD55" si="3">SUM(L11:AC11)</f>
        <v>2</v>
      </c>
      <c r="AE11" s="30"/>
      <c r="AF11" s="31"/>
      <c r="AG11" s="31"/>
      <c r="AH11" s="31"/>
      <c r="AI11" s="31"/>
      <c r="AJ11" s="31"/>
      <c r="AK11" s="31"/>
      <c r="AL11" s="31"/>
      <c r="AM11" s="31"/>
      <c r="AN11" s="31"/>
      <c r="AO11" s="31"/>
    </row>
    <row r="12" spans="1:41" x14ac:dyDescent="0.25">
      <c r="A12" s="85">
        <v>2</v>
      </c>
      <c r="B12" s="54" t="s">
        <v>549</v>
      </c>
      <c r="C12" s="54" t="s">
        <v>49</v>
      </c>
      <c r="D12" s="54"/>
      <c r="E12" s="55" t="s">
        <v>550</v>
      </c>
      <c r="F12" s="55" t="str">
        <f t="shared" si="0"/>
        <v>C</v>
      </c>
      <c r="G12" s="56">
        <v>1</v>
      </c>
      <c r="H12" s="57" t="s">
        <v>464</v>
      </c>
      <c r="I12" s="58" t="s">
        <v>1132</v>
      </c>
      <c r="J12" s="70" t="s">
        <v>1133</v>
      </c>
      <c r="K12" s="115">
        <f t="shared" si="1"/>
        <v>4.6270499999999997</v>
      </c>
      <c r="L12" s="54"/>
      <c r="M12" s="54"/>
      <c r="N12" s="54">
        <v>1</v>
      </c>
      <c r="O12" s="54"/>
      <c r="P12" s="54"/>
      <c r="Q12" s="54"/>
      <c r="R12" s="54"/>
      <c r="S12" s="54"/>
      <c r="T12" s="54"/>
      <c r="U12" s="54"/>
      <c r="V12" s="54">
        <v>5</v>
      </c>
      <c r="W12" s="54">
        <v>2</v>
      </c>
      <c r="X12" s="54"/>
      <c r="Y12" s="54"/>
      <c r="Z12" s="54"/>
      <c r="AA12" s="54"/>
      <c r="AB12" s="54"/>
      <c r="AC12" s="19">
        <f t="shared" si="2"/>
        <v>1</v>
      </c>
      <c r="AD12" s="61">
        <f t="shared" si="3"/>
        <v>9</v>
      </c>
      <c r="AE12" s="33"/>
      <c r="AF12" s="34"/>
      <c r="AG12" s="34"/>
      <c r="AH12" s="34">
        <v>1</v>
      </c>
      <c r="AI12" s="34"/>
      <c r="AJ12" s="34"/>
      <c r="AK12" s="34"/>
      <c r="AL12" s="34"/>
      <c r="AM12" s="34"/>
      <c r="AN12" s="34"/>
      <c r="AO12" s="34"/>
    </row>
    <row r="13" spans="1:41" x14ac:dyDescent="0.25">
      <c r="A13" s="54">
        <v>3</v>
      </c>
      <c r="B13" s="54" t="s">
        <v>546</v>
      </c>
      <c r="C13" s="54"/>
      <c r="D13" s="54"/>
      <c r="E13" s="55" t="s">
        <v>550</v>
      </c>
      <c r="F13" s="55" t="str">
        <f t="shared" si="0"/>
        <v>B</v>
      </c>
      <c r="G13" s="63">
        <v>1</v>
      </c>
      <c r="H13" s="57" t="s">
        <v>295</v>
      </c>
      <c r="I13" s="58" t="s">
        <v>394</v>
      </c>
      <c r="J13" s="58" t="s">
        <v>483</v>
      </c>
      <c r="K13" s="115">
        <f t="shared" si="1"/>
        <v>1.7545999999999999</v>
      </c>
      <c r="L13" s="54"/>
      <c r="M13" s="54"/>
      <c r="N13" s="54"/>
      <c r="O13" s="54"/>
      <c r="P13" s="54"/>
      <c r="Q13" s="54"/>
      <c r="R13" s="54"/>
      <c r="S13" s="54"/>
      <c r="T13" s="54"/>
      <c r="U13" s="54"/>
      <c r="V13" s="54"/>
      <c r="W13" s="54">
        <v>2</v>
      </c>
      <c r="X13" s="54"/>
      <c r="Y13" s="54"/>
      <c r="Z13" s="54"/>
      <c r="AA13" s="54"/>
      <c r="AB13" s="54"/>
      <c r="AC13" s="19">
        <f t="shared" si="2"/>
        <v>0</v>
      </c>
      <c r="AD13" s="61">
        <f t="shared" si="3"/>
        <v>2</v>
      </c>
      <c r="AE13" s="33"/>
      <c r="AF13" s="34"/>
      <c r="AG13" s="34"/>
      <c r="AH13" s="34"/>
      <c r="AI13" s="34"/>
      <c r="AJ13" s="34"/>
      <c r="AK13" s="34"/>
      <c r="AL13" s="34"/>
      <c r="AM13" s="34"/>
      <c r="AN13" s="34"/>
      <c r="AO13" s="34"/>
    </row>
    <row r="14" spans="1:41" x14ac:dyDescent="0.25">
      <c r="A14" s="54">
        <v>4</v>
      </c>
      <c r="B14" s="54" t="s">
        <v>531</v>
      </c>
      <c r="C14" s="54" t="s">
        <v>335</v>
      </c>
      <c r="D14" s="54"/>
      <c r="E14" s="55" t="s">
        <v>550</v>
      </c>
      <c r="F14" s="55" t="str">
        <f t="shared" si="0"/>
        <v>A</v>
      </c>
      <c r="G14" s="56">
        <v>2</v>
      </c>
      <c r="H14" s="57" t="s">
        <v>283</v>
      </c>
      <c r="I14" s="58" t="s">
        <v>1129</v>
      </c>
      <c r="J14" s="58" t="s">
        <v>1130</v>
      </c>
      <c r="K14" s="115">
        <f t="shared" si="1"/>
        <v>6.3108999999999993</v>
      </c>
      <c r="L14" s="54"/>
      <c r="M14" s="54"/>
      <c r="N14" s="54">
        <v>1</v>
      </c>
      <c r="O14" s="54"/>
      <c r="P14" s="54"/>
      <c r="Q14" s="54"/>
      <c r="R14" s="54">
        <v>1</v>
      </c>
      <c r="S14" s="54"/>
      <c r="T14" s="54"/>
      <c r="U14" s="54"/>
      <c r="V14" s="54"/>
      <c r="W14" s="54">
        <v>1</v>
      </c>
      <c r="X14" s="54"/>
      <c r="Y14" s="54"/>
      <c r="Z14" s="54"/>
      <c r="AA14" s="54"/>
      <c r="AB14" s="54"/>
      <c r="AC14" s="19">
        <f t="shared" si="2"/>
        <v>1</v>
      </c>
      <c r="AD14" s="61">
        <f t="shared" si="3"/>
        <v>4</v>
      </c>
      <c r="AE14" s="33"/>
      <c r="AF14" s="34"/>
      <c r="AG14" s="34"/>
      <c r="AH14" s="34"/>
      <c r="AI14" s="34"/>
      <c r="AJ14" s="34"/>
      <c r="AK14" s="34"/>
      <c r="AL14" s="34"/>
      <c r="AM14" s="34"/>
      <c r="AN14" s="34"/>
      <c r="AO14" s="34">
        <v>1</v>
      </c>
    </row>
    <row r="15" spans="1:41" x14ac:dyDescent="0.25">
      <c r="A15" s="85">
        <v>5</v>
      </c>
      <c r="B15" s="54" t="s">
        <v>398</v>
      </c>
      <c r="C15" s="54" t="s">
        <v>49</v>
      </c>
      <c r="D15" s="54"/>
      <c r="E15" s="55" t="s">
        <v>768</v>
      </c>
      <c r="F15" s="55" t="str">
        <f t="shared" si="0"/>
        <v>C</v>
      </c>
      <c r="G15" s="63">
        <v>2</v>
      </c>
      <c r="H15" s="57" t="s">
        <v>476</v>
      </c>
      <c r="I15" s="58" t="s">
        <v>1039</v>
      </c>
      <c r="J15" s="58" t="s">
        <v>875</v>
      </c>
      <c r="K15" s="115">
        <f t="shared" si="1"/>
        <v>4.1318000000000001</v>
      </c>
      <c r="L15" s="54"/>
      <c r="M15" s="54"/>
      <c r="N15" s="54">
        <v>1</v>
      </c>
      <c r="O15" s="54"/>
      <c r="P15" s="54"/>
      <c r="Q15" s="54"/>
      <c r="R15" s="54"/>
      <c r="S15" s="54"/>
      <c r="T15" s="54"/>
      <c r="U15" s="54"/>
      <c r="V15" s="54"/>
      <c r="W15" s="54"/>
      <c r="X15" s="54"/>
      <c r="Y15" s="54"/>
      <c r="Z15" s="54"/>
      <c r="AA15" s="54"/>
      <c r="AB15" s="54"/>
      <c r="AC15" s="19">
        <f t="shared" si="2"/>
        <v>0</v>
      </c>
      <c r="AD15" s="61">
        <f t="shared" si="3"/>
        <v>1</v>
      </c>
      <c r="AE15" s="33"/>
      <c r="AF15" s="34"/>
      <c r="AG15" s="34"/>
      <c r="AH15" s="34"/>
      <c r="AI15" s="34"/>
      <c r="AJ15" s="34"/>
      <c r="AK15" s="34"/>
      <c r="AL15" s="34"/>
      <c r="AM15" s="34"/>
      <c r="AN15" s="34"/>
      <c r="AO15" s="34"/>
    </row>
    <row r="16" spans="1:41" x14ac:dyDescent="0.25">
      <c r="A16" s="85">
        <v>6</v>
      </c>
      <c r="B16" s="85" t="s">
        <v>130</v>
      </c>
      <c r="C16" s="85" t="s">
        <v>39</v>
      </c>
      <c r="D16" s="85"/>
      <c r="E16" s="80" t="s">
        <v>550</v>
      </c>
      <c r="F16" s="55" t="str">
        <f t="shared" si="0"/>
        <v>B</v>
      </c>
      <c r="G16" s="86">
        <v>2</v>
      </c>
      <c r="H16" s="87" t="s">
        <v>1141</v>
      </c>
      <c r="I16" s="25" t="s">
        <v>1142</v>
      </c>
      <c r="J16" s="25" t="s">
        <v>1143</v>
      </c>
      <c r="K16" s="116">
        <f t="shared" si="1"/>
        <v>0.91974999999999996</v>
      </c>
      <c r="L16" s="85"/>
      <c r="M16" s="85"/>
      <c r="N16" s="85"/>
      <c r="O16" s="85"/>
      <c r="P16" s="85"/>
      <c r="Q16" s="85"/>
      <c r="R16" s="85"/>
      <c r="S16" s="85"/>
      <c r="T16" s="85"/>
      <c r="U16" s="85"/>
      <c r="V16" s="85">
        <v>2</v>
      </c>
      <c r="W16" s="85">
        <v>1</v>
      </c>
      <c r="X16" s="85"/>
      <c r="Y16" s="85"/>
      <c r="Z16" s="85"/>
      <c r="AA16" s="85"/>
      <c r="AB16" s="85"/>
      <c r="AC16" s="19">
        <f t="shared" si="2"/>
        <v>0</v>
      </c>
      <c r="AD16" s="36">
        <f t="shared" si="3"/>
        <v>3</v>
      </c>
      <c r="AE16" s="33"/>
      <c r="AF16" s="34"/>
      <c r="AG16" s="34"/>
      <c r="AH16" s="34"/>
      <c r="AI16" s="34"/>
      <c r="AJ16" s="34"/>
      <c r="AK16" s="34"/>
      <c r="AL16" s="34"/>
      <c r="AM16" s="34"/>
      <c r="AN16" s="34"/>
      <c r="AO16" s="34"/>
    </row>
    <row r="17" spans="1:41" x14ac:dyDescent="0.25">
      <c r="A17" s="85">
        <v>7</v>
      </c>
      <c r="B17" s="54" t="s">
        <v>435</v>
      </c>
      <c r="C17" s="54" t="s">
        <v>335</v>
      </c>
      <c r="D17" s="54"/>
      <c r="E17" s="55" t="s">
        <v>550</v>
      </c>
      <c r="F17" s="55" t="str">
        <f t="shared" si="0"/>
        <v>A</v>
      </c>
      <c r="G17" s="63">
        <v>3</v>
      </c>
      <c r="H17" s="57" t="s">
        <v>230</v>
      </c>
      <c r="I17" s="58" t="s">
        <v>980</v>
      </c>
      <c r="J17" s="58" t="s">
        <v>1131</v>
      </c>
      <c r="K17" s="115">
        <f t="shared" si="1"/>
        <v>4.9524999999999997</v>
      </c>
      <c r="L17" s="54"/>
      <c r="M17" s="54"/>
      <c r="N17" s="54">
        <v>1</v>
      </c>
      <c r="O17" s="54"/>
      <c r="P17" s="54"/>
      <c r="Q17" s="54"/>
      <c r="R17" s="54"/>
      <c r="S17" s="54"/>
      <c r="T17" s="54"/>
      <c r="U17" s="54"/>
      <c r="V17" s="54"/>
      <c r="W17" s="54">
        <v>1</v>
      </c>
      <c r="X17" s="54"/>
      <c r="Y17" s="54"/>
      <c r="Z17" s="54"/>
      <c r="AA17" s="54"/>
      <c r="AB17" s="54"/>
      <c r="AC17" s="19">
        <f t="shared" si="2"/>
        <v>0</v>
      </c>
      <c r="AD17" s="61">
        <f t="shared" si="3"/>
        <v>2</v>
      </c>
      <c r="AE17" s="33"/>
      <c r="AF17" s="34"/>
      <c r="AG17" s="34"/>
      <c r="AH17" s="34"/>
      <c r="AI17" s="34"/>
      <c r="AJ17" s="34"/>
      <c r="AK17" s="34"/>
      <c r="AL17" s="34"/>
      <c r="AM17" s="34"/>
      <c r="AN17" s="34"/>
      <c r="AO17" s="34"/>
    </row>
    <row r="18" spans="1:41" x14ac:dyDescent="0.25">
      <c r="A18" s="54">
        <v>8</v>
      </c>
      <c r="B18" s="54" t="s">
        <v>581</v>
      </c>
      <c r="C18" s="54" t="s">
        <v>127</v>
      </c>
      <c r="D18" s="54"/>
      <c r="E18" s="55" t="s">
        <v>550</v>
      </c>
      <c r="F18" s="55" t="str">
        <f t="shared" si="0"/>
        <v>C</v>
      </c>
      <c r="G18" s="56">
        <v>3</v>
      </c>
      <c r="H18" s="57" t="s">
        <v>468</v>
      </c>
      <c r="I18" s="58" t="s">
        <v>1134</v>
      </c>
      <c r="J18" s="58" t="s">
        <v>1135</v>
      </c>
      <c r="K18" s="115">
        <f t="shared" si="1"/>
        <v>1.6838499999999998</v>
      </c>
      <c r="L18" s="54"/>
      <c r="M18" s="54"/>
      <c r="N18" s="54"/>
      <c r="O18" s="54"/>
      <c r="P18" s="54"/>
      <c r="Q18" s="54"/>
      <c r="R18" s="54"/>
      <c r="S18" s="54"/>
      <c r="T18" s="54"/>
      <c r="U18" s="54"/>
      <c r="V18" s="54">
        <v>4</v>
      </c>
      <c r="W18" s="54">
        <v>1</v>
      </c>
      <c r="X18" s="54"/>
      <c r="Y18" s="54"/>
      <c r="Z18" s="54"/>
      <c r="AA18" s="54"/>
      <c r="AB18" s="54"/>
      <c r="AC18" s="19">
        <f t="shared" si="2"/>
        <v>0</v>
      </c>
      <c r="AD18" s="61">
        <f t="shared" si="3"/>
        <v>5</v>
      </c>
      <c r="AE18" s="33"/>
      <c r="AF18" s="34"/>
      <c r="AG18" s="34"/>
      <c r="AH18" s="34"/>
      <c r="AI18" s="34"/>
      <c r="AJ18" s="34"/>
      <c r="AK18" s="34"/>
      <c r="AL18" s="34"/>
      <c r="AM18" s="34"/>
      <c r="AN18" s="34"/>
      <c r="AO18" s="34"/>
    </row>
    <row r="19" spans="1:41" x14ac:dyDescent="0.25">
      <c r="A19" s="54">
        <v>9</v>
      </c>
      <c r="B19" s="85" t="s">
        <v>148</v>
      </c>
      <c r="C19" s="85" t="s">
        <v>43</v>
      </c>
      <c r="D19" s="85"/>
      <c r="E19" s="80" t="s">
        <v>550</v>
      </c>
      <c r="F19" s="55" t="str">
        <f t="shared" si="0"/>
        <v>B</v>
      </c>
      <c r="G19" s="81">
        <v>3</v>
      </c>
      <c r="H19" s="87" t="s">
        <v>248</v>
      </c>
      <c r="I19" s="25" t="s">
        <v>220</v>
      </c>
      <c r="J19" s="25" t="s">
        <v>221</v>
      </c>
      <c r="K19" s="116">
        <f t="shared" si="1"/>
        <v>0.7641</v>
      </c>
      <c r="L19" s="85"/>
      <c r="M19" s="85"/>
      <c r="N19" s="85"/>
      <c r="O19" s="85"/>
      <c r="P19" s="85"/>
      <c r="Q19" s="85"/>
      <c r="R19" s="85"/>
      <c r="S19" s="85"/>
      <c r="T19" s="85"/>
      <c r="U19" s="85"/>
      <c r="V19" s="85"/>
      <c r="W19" s="85">
        <v>1</v>
      </c>
      <c r="X19" s="85"/>
      <c r="Y19" s="85"/>
      <c r="Z19" s="85"/>
      <c r="AA19" s="85"/>
      <c r="AB19" s="85"/>
      <c r="AC19" s="19">
        <f t="shared" si="2"/>
        <v>0</v>
      </c>
      <c r="AD19" s="36">
        <f t="shared" si="3"/>
        <v>1</v>
      </c>
      <c r="AE19" s="33"/>
      <c r="AF19" s="34"/>
      <c r="AG19" s="34"/>
      <c r="AH19" s="34"/>
      <c r="AI19" s="34"/>
      <c r="AJ19" s="34"/>
      <c r="AK19" s="34"/>
      <c r="AL19" s="34"/>
      <c r="AM19" s="34"/>
      <c r="AN19" s="34"/>
      <c r="AO19" s="34"/>
    </row>
    <row r="20" spans="1:41" x14ac:dyDescent="0.25">
      <c r="A20" s="54">
        <v>10</v>
      </c>
      <c r="B20" s="54" t="s">
        <v>411</v>
      </c>
      <c r="C20" s="54" t="s">
        <v>412</v>
      </c>
      <c r="D20" s="54" t="s">
        <v>32</v>
      </c>
      <c r="E20" s="55" t="s">
        <v>550</v>
      </c>
      <c r="F20" s="55" t="str">
        <f t="shared" si="0"/>
        <v>A</v>
      </c>
      <c r="G20" s="56">
        <v>4</v>
      </c>
      <c r="H20" s="57" t="s">
        <v>56</v>
      </c>
      <c r="I20" s="58" t="s">
        <v>1049</v>
      </c>
      <c r="J20" s="58" t="s">
        <v>1050</v>
      </c>
      <c r="K20" s="115">
        <f t="shared" si="1"/>
        <v>3.1696</v>
      </c>
      <c r="L20" s="54">
        <v>1</v>
      </c>
      <c r="M20" s="54"/>
      <c r="N20" s="54"/>
      <c r="O20" s="54"/>
      <c r="P20" s="54"/>
      <c r="Q20" s="54"/>
      <c r="R20" s="54"/>
      <c r="S20" s="54"/>
      <c r="T20" s="54"/>
      <c r="U20" s="54"/>
      <c r="V20" s="54"/>
      <c r="W20" s="54"/>
      <c r="X20" s="54"/>
      <c r="Y20" s="54"/>
      <c r="Z20" s="54"/>
      <c r="AA20" s="54"/>
      <c r="AB20" s="54"/>
      <c r="AC20" s="19">
        <f t="shared" si="2"/>
        <v>0</v>
      </c>
      <c r="AD20" s="61">
        <f t="shared" si="3"/>
        <v>1</v>
      </c>
      <c r="AE20" s="33"/>
      <c r="AF20" s="34"/>
      <c r="AG20" s="34"/>
      <c r="AH20" s="34"/>
      <c r="AI20" s="34"/>
      <c r="AJ20" s="34"/>
      <c r="AK20" s="34"/>
      <c r="AL20" s="34"/>
      <c r="AM20" s="34"/>
      <c r="AN20" s="34"/>
      <c r="AO20" s="34"/>
    </row>
    <row r="21" spans="1:41" x14ac:dyDescent="0.25">
      <c r="A21" s="85">
        <v>11</v>
      </c>
      <c r="B21" s="85" t="s">
        <v>532</v>
      </c>
      <c r="C21" s="85" t="s">
        <v>39</v>
      </c>
      <c r="D21" s="85" t="s">
        <v>29</v>
      </c>
      <c r="E21" s="80" t="s">
        <v>550</v>
      </c>
      <c r="F21" s="55" t="str">
        <f t="shared" si="0"/>
        <v>C</v>
      </c>
      <c r="G21" s="81">
        <v>4</v>
      </c>
      <c r="H21" s="87" t="s">
        <v>502</v>
      </c>
      <c r="I21" s="25" t="s">
        <v>1136</v>
      </c>
      <c r="J21" s="25" t="s">
        <v>1137</v>
      </c>
      <c r="K21" s="116">
        <f t="shared" si="1"/>
        <v>1.1319999999999999</v>
      </c>
      <c r="L21" s="85"/>
      <c r="M21" s="85"/>
      <c r="N21" s="85"/>
      <c r="O21" s="85"/>
      <c r="P21" s="85"/>
      <c r="Q21" s="85"/>
      <c r="R21" s="85"/>
      <c r="S21" s="85"/>
      <c r="T21" s="85"/>
      <c r="U21" s="85"/>
      <c r="V21" s="85">
        <v>2</v>
      </c>
      <c r="W21" s="85">
        <v>1</v>
      </c>
      <c r="X21" s="85"/>
      <c r="Y21" s="85"/>
      <c r="Z21" s="85"/>
      <c r="AA21" s="85"/>
      <c r="AB21" s="85"/>
      <c r="AC21" s="19">
        <f t="shared" si="2"/>
        <v>0</v>
      </c>
      <c r="AD21" s="36">
        <f t="shared" si="3"/>
        <v>3</v>
      </c>
      <c r="AE21" s="33"/>
      <c r="AF21" s="34"/>
      <c r="AG21" s="34"/>
      <c r="AH21" s="34"/>
      <c r="AI21" s="34"/>
      <c r="AJ21" s="34"/>
      <c r="AK21" s="34"/>
      <c r="AL21" s="34"/>
      <c r="AM21" s="34"/>
      <c r="AN21" s="34"/>
      <c r="AO21" s="34"/>
    </row>
    <row r="22" spans="1:41" x14ac:dyDescent="0.25">
      <c r="A22" s="54">
        <v>12</v>
      </c>
      <c r="B22" s="54" t="s">
        <v>538</v>
      </c>
      <c r="C22" s="54" t="s">
        <v>349</v>
      </c>
      <c r="D22" s="54"/>
      <c r="E22" s="55" t="s">
        <v>550</v>
      </c>
      <c r="F22" s="55" t="str">
        <f t="shared" si="0"/>
        <v>B</v>
      </c>
      <c r="G22" s="56">
        <v>4</v>
      </c>
      <c r="H22" s="57" t="s">
        <v>236</v>
      </c>
      <c r="I22" s="58" t="s">
        <v>88</v>
      </c>
      <c r="J22" s="58" t="s">
        <v>116</v>
      </c>
      <c r="K22" s="115">
        <f t="shared" si="1"/>
        <v>0.3679</v>
      </c>
      <c r="L22" s="54"/>
      <c r="M22" s="54"/>
      <c r="N22" s="54"/>
      <c r="O22" s="54"/>
      <c r="P22" s="54"/>
      <c r="Q22" s="54"/>
      <c r="R22" s="54"/>
      <c r="S22" s="54"/>
      <c r="T22" s="54"/>
      <c r="U22" s="54"/>
      <c r="V22" s="54">
        <v>2</v>
      </c>
      <c r="W22" s="54"/>
      <c r="X22" s="54"/>
      <c r="Y22" s="54"/>
      <c r="Z22" s="54"/>
      <c r="AA22" s="54"/>
      <c r="AB22" s="54"/>
      <c r="AC22" s="19">
        <f t="shared" si="2"/>
        <v>0</v>
      </c>
      <c r="AD22" s="61">
        <f t="shared" si="3"/>
        <v>2</v>
      </c>
      <c r="AE22" s="33"/>
      <c r="AF22" s="34"/>
      <c r="AG22" s="34"/>
      <c r="AH22" s="34"/>
      <c r="AI22" s="34"/>
      <c r="AJ22" s="34"/>
      <c r="AK22" s="34"/>
      <c r="AL22" s="34"/>
      <c r="AM22" s="34"/>
      <c r="AN22" s="34"/>
      <c r="AO22" s="34"/>
    </row>
    <row r="23" spans="1:41" x14ac:dyDescent="0.25">
      <c r="A23" s="54">
        <v>13</v>
      </c>
      <c r="B23" s="54" t="s">
        <v>547</v>
      </c>
      <c r="C23" s="54" t="s">
        <v>49</v>
      </c>
      <c r="D23" s="54"/>
      <c r="E23" s="55" t="s">
        <v>550</v>
      </c>
      <c r="F23" s="55" t="str">
        <f t="shared" si="0"/>
        <v>C</v>
      </c>
      <c r="G23" s="63">
        <v>5</v>
      </c>
      <c r="H23" s="57" t="s">
        <v>504</v>
      </c>
      <c r="I23" s="58" t="s">
        <v>391</v>
      </c>
      <c r="J23" s="58" t="s">
        <v>392</v>
      </c>
      <c r="K23" s="115">
        <f t="shared" si="1"/>
        <v>1.0470999999999999</v>
      </c>
      <c r="L23" s="54"/>
      <c r="M23" s="54"/>
      <c r="N23" s="54"/>
      <c r="O23" s="54"/>
      <c r="P23" s="54"/>
      <c r="Q23" s="54"/>
      <c r="R23" s="54"/>
      <c r="S23" s="54"/>
      <c r="T23" s="54"/>
      <c r="U23" s="54"/>
      <c r="V23" s="54">
        <v>1</v>
      </c>
      <c r="W23" s="54">
        <v>1</v>
      </c>
      <c r="X23" s="54"/>
      <c r="Y23" s="54"/>
      <c r="Z23" s="54"/>
      <c r="AA23" s="54"/>
      <c r="AB23" s="54"/>
      <c r="AC23" s="19">
        <f t="shared" si="2"/>
        <v>0</v>
      </c>
      <c r="AD23" s="61">
        <f t="shared" si="3"/>
        <v>2</v>
      </c>
      <c r="AE23" s="33"/>
      <c r="AF23" s="34"/>
      <c r="AG23" s="34"/>
      <c r="AH23" s="34"/>
      <c r="AI23" s="34"/>
      <c r="AJ23" s="34"/>
      <c r="AK23" s="34"/>
      <c r="AL23" s="34"/>
      <c r="AM23" s="34"/>
      <c r="AN23" s="34"/>
      <c r="AO23" s="34"/>
    </row>
    <row r="24" spans="1:41" x14ac:dyDescent="0.25">
      <c r="A24" s="54">
        <v>14</v>
      </c>
      <c r="B24" s="85" t="s">
        <v>149</v>
      </c>
      <c r="C24" s="85" t="s">
        <v>39</v>
      </c>
      <c r="D24" s="85" t="s">
        <v>29</v>
      </c>
      <c r="E24" s="80" t="s">
        <v>550</v>
      </c>
      <c r="F24" s="55" t="str">
        <f t="shared" si="0"/>
        <v>A</v>
      </c>
      <c r="G24" s="86">
        <v>5</v>
      </c>
      <c r="H24" s="87" t="s">
        <v>57</v>
      </c>
      <c r="I24" s="25" t="s">
        <v>220</v>
      </c>
      <c r="J24" s="25" t="s">
        <v>221</v>
      </c>
      <c r="K24" s="116">
        <f t="shared" si="1"/>
        <v>0.7641</v>
      </c>
      <c r="L24" s="85"/>
      <c r="M24" s="85"/>
      <c r="N24" s="85"/>
      <c r="O24" s="85"/>
      <c r="P24" s="85"/>
      <c r="Q24" s="85"/>
      <c r="R24" s="85"/>
      <c r="S24" s="85"/>
      <c r="T24" s="85"/>
      <c r="U24" s="85"/>
      <c r="V24" s="85"/>
      <c r="W24" s="85">
        <v>1</v>
      </c>
      <c r="X24" s="85"/>
      <c r="Y24" s="85"/>
      <c r="Z24" s="85"/>
      <c r="AA24" s="85"/>
      <c r="AB24" s="85"/>
      <c r="AC24" s="19">
        <f t="shared" si="2"/>
        <v>0</v>
      </c>
      <c r="AD24" s="36">
        <f t="shared" si="3"/>
        <v>1</v>
      </c>
      <c r="AE24" s="33"/>
      <c r="AF24" s="34"/>
      <c r="AG24" s="34"/>
      <c r="AH24" s="34"/>
      <c r="AI24" s="34"/>
      <c r="AJ24" s="34"/>
      <c r="AK24" s="34"/>
      <c r="AL24" s="34"/>
      <c r="AM24" s="34"/>
      <c r="AN24" s="34"/>
      <c r="AO24" s="34"/>
    </row>
    <row r="25" spans="1:41" x14ac:dyDescent="0.25">
      <c r="A25" s="54">
        <v>15</v>
      </c>
      <c r="B25" s="54" t="s">
        <v>587</v>
      </c>
      <c r="C25" s="54"/>
      <c r="D25" s="54"/>
      <c r="E25" s="55" t="s">
        <v>670</v>
      </c>
      <c r="F25" s="55" t="str">
        <f t="shared" si="0"/>
        <v>B</v>
      </c>
      <c r="G25" s="63">
        <v>5</v>
      </c>
      <c r="H25" s="57" t="s">
        <v>299</v>
      </c>
      <c r="I25" s="58" t="s">
        <v>233</v>
      </c>
      <c r="J25" s="58" t="s">
        <v>234</v>
      </c>
      <c r="K25" s="115">
        <f t="shared" si="1"/>
        <v>0.1981</v>
      </c>
      <c r="L25" s="54"/>
      <c r="M25" s="54"/>
      <c r="N25" s="54"/>
      <c r="O25" s="54"/>
      <c r="P25" s="54"/>
      <c r="Q25" s="54"/>
      <c r="R25" s="54"/>
      <c r="S25" s="54"/>
      <c r="T25" s="54"/>
      <c r="U25" s="54"/>
      <c r="V25" s="54">
        <v>1</v>
      </c>
      <c r="W25" s="54"/>
      <c r="X25" s="54"/>
      <c r="Y25" s="54"/>
      <c r="Z25" s="54"/>
      <c r="AA25" s="54"/>
      <c r="AB25" s="54"/>
      <c r="AC25" s="19">
        <f t="shared" si="2"/>
        <v>0</v>
      </c>
      <c r="AD25" s="61">
        <f t="shared" si="3"/>
        <v>1</v>
      </c>
      <c r="AE25" s="33"/>
      <c r="AF25" s="34"/>
      <c r="AG25" s="34"/>
      <c r="AH25" s="34"/>
      <c r="AI25" s="34"/>
      <c r="AJ25" s="34"/>
      <c r="AK25" s="34"/>
      <c r="AL25" s="34"/>
      <c r="AM25" s="34"/>
      <c r="AN25" s="34"/>
      <c r="AO25" s="34"/>
    </row>
    <row r="26" spans="1:41" x14ac:dyDescent="0.25">
      <c r="A26" s="54">
        <v>16</v>
      </c>
      <c r="B26" s="54" t="s">
        <v>195</v>
      </c>
      <c r="C26" s="54" t="s">
        <v>49</v>
      </c>
      <c r="D26" s="54" t="s">
        <v>29</v>
      </c>
      <c r="E26" s="55" t="s">
        <v>550</v>
      </c>
      <c r="F26" s="55" t="str">
        <f t="shared" si="0"/>
        <v>A</v>
      </c>
      <c r="G26" s="56">
        <v>6</v>
      </c>
      <c r="H26" s="57" t="s">
        <v>288</v>
      </c>
      <c r="I26" s="58" t="s">
        <v>69</v>
      </c>
      <c r="J26" s="58" t="s">
        <v>110</v>
      </c>
      <c r="K26" s="115">
        <f t="shared" si="1"/>
        <v>0.73580000000000001</v>
      </c>
      <c r="L26" s="54"/>
      <c r="M26" s="54"/>
      <c r="N26" s="54"/>
      <c r="O26" s="54"/>
      <c r="P26" s="54"/>
      <c r="Q26" s="54"/>
      <c r="R26" s="54"/>
      <c r="S26" s="54"/>
      <c r="T26" s="54"/>
      <c r="U26" s="54"/>
      <c r="V26" s="54"/>
      <c r="W26" s="54">
        <v>1</v>
      </c>
      <c r="X26" s="54"/>
      <c r="Y26" s="54"/>
      <c r="Z26" s="54"/>
      <c r="AA26" s="54"/>
      <c r="AB26" s="54"/>
      <c r="AC26" s="19">
        <f t="shared" si="2"/>
        <v>0</v>
      </c>
      <c r="AD26" s="61">
        <f t="shared" si="3"/>
        <v>1</v>
      </c>
      <c r="AE26" s="33"/>
      <c r="AF26" s="34"/>
      <c r="AG26" s="34"/>
      <c r="AH26" s="34"/>
      <c r="AI26" s="34"/>
      <c r="AJ26" s="34"/>
      <c r="AK26" s="34"/>
      <c r="AL26" s="34"/>
      <c r="AM26" s="34"/>
      <c r="AN26" s="34"/>
      <c r="AO26" s="34"/>
    </row>
    <row r="27" spans="1:41" x14ac:dyDescent="0.25">
      <c r="A27" s="85">
        <v>17</v>
      </c>
      <c r="B27" s="54" t="s">
        <v>563</v>
      </c>
      <c r="C27" s="54" t="s">
        <v>49</v>
      </c>
      <c r="D27" s="54"/>
      <c r="E27" s="55" t="s">
        <v>550</v>
      </c>
      <c r="F27" s="55" t="str">
        <f t="shared" si="0"/>
        <v>C</v>
      </c>
      <c r="G27" s="63">
        <v>6</v>
      </c>
      <c r="H27" s="57" t="s">
        <v>1138</v>
      </c>
      <c r="I27" s="58" t="s">
        <v>69</v>
      </c>
      <c r="J27" s="58" t="s">
        <v>110</v>
      </c>
      <c r="K27" s="115">
        <f t="shared" si="1"/>
        <v>0.73580000000000001</v>
      </c>
      <c r="L27" s="54"/>
      <c r="M27" s="54"/>
      <c r="N27" s="54"/>
      <c r="O27" s="54"/>
      <c r="P27" s="54"/>
      <c r="Q27" s="54"/>
      <c r="R27" s="54"/>
      <c r="S27" s="54"/>
      <c r="T27" s="54"/>
      <c r="U27" s="54"/>
      <c r="V27" s="54"/>
      <c r="W27" s="54">
        <v>1</v>
      </c>
      <c r="X27" s="54"/>
      <c r="Y27" s="54"/>
      <c r="Z27" s="54"/>
      <c r="AA27" s="54"/>
      <c r="AB27" s="54"/>
      <c r="AC27" s="19">
        <f t="shared" si="2"/>
        <v>0</v>
      </c>
      <c r="AD27" s="61">
        <f t="shared" si="3"/>
        <v>1</v>
      </c>
      <c r="AE27" s="33"/>
      <c r="AF27" s="34"/>
      <c r="AG27" s="34"/>
      <c r="AH27" s="34"/>
      <c r="AI27" s="34"/>
      <c r="AJ27" s="34"/>
      <c r="AK27" s="34"/>
      <c r="AL27" s="34"/>
      <c r="AM27" s="34"/>
      <c r="AN27" s="34"/>
      <c r="AO27" s="34"/>
    </row>
    <row r="28" spans="1:41" x14ac:dyDescent="0.25">
      <c r="A28" s="54">
        <v>18</v>
      </c>
      <c r="B28" s="54" t="s">
        <v>533</v>
      </c>
      <c r="C28" s="54" t="s">
        <v>39</v>
      </c>
      <c r="D28" s="54"/>
      <c r="E28" s="55" t="s">
        <v>550</v>
      </c>
      <c r="F28" s="55" t="str">
        <f t="shared" si="0"/>
        <v>B</v>
      </c>
      <c r="G28" s="56">
        <v>6</v>
      </c>
      <c r="H28" s="57" t="s">
        <v>341</v>
      </c>
      <c r="I28" s="58" t="s">
        <v>291</v>
      </c>
      <c r="J28" s="58" t="s">
        <v>305</v>
      </c>
      <c r="K28" s="115">
        <f t="shared" si="1"/>
        <v>0.16980000000000001</v>
      </c>
      <c r="L28" s="54"/>
      <c r="M28" s="54"/>
      <c r="N28" s="54"/>
      <c r="O28" s="54"/>
      <c r="P28" s="54"/>
      <c r="Q28" s="54"/>
      <c r="R28" s="54"/>
      <c r="S28" s="54"/>
      <c r="T28" s="54"/>
      <c r="U28" s="54"/>
      <c r="V28" s="54">
        <v>1</v>
      </c>
      <c r="W28" s="54"/>
      <c r="X28" s="54"/>
      <c r="Y28" s="54"/>
      <c r="Z28" s="54"/>
      <c r="AA28" s="54"/>
      <c r="AB28" s="54"/>
      <c r="AC28" s="19">
        <f t="shared" si="2"/>
        <v>0</v>
      </c>
      <c r="AD28" s="61">
        <f t="shared" si="3"/>
        <v>1</v>
      </c>
      <c r="AE28" s="33"/>
      <c r="AF28" s="34"/>
      <c r="AG28" s="34"/>
      <c r="AH28" s="34"/>
      <c r="AI28" s="34"/>
      <c r="AJ28" s="34"/>
      <c r="AK28" s="34"/>
      <c r="AL28" s="34"/>
      <c r="AM28" s="34"/>
      <c r="AN28" s="34"/>
      <c r="AO28" s="34"/>
    </row>
    <row r="29" spans="1:41" x14ac:dyDescent="0.25">
      <c r="A29" s="54">
        <v>19</v>
      </c>
      <c r="B29" s="54" t="s">
        <v>205</v>
      </c>
      <c r="C29" s="54" t="s">
        <v>542</v>
      </c>
      <c r="D29" s="54"/>
      <c r="E29" s="55" t="s">
        <v>550</v>
      </c>
      <c r="F29" s="55" t="str">
        <f t="shared" si="0"/>
        <v>C</v>
      </c>
      <c r="G29" s="56">
        <v>7</v>
      </c>
      <c r="H29" s="57" t="s">
        <v>477</v>
      </c>
      <c r="I29" s="58" t="s">
        <v>79</v>
      </c>
      <c r="J29" s="58" t="s">
        <v>113</v>
      </c>
      <c r="K29" s="115">
        <f t="shared" si="1"/>
        <v>0.67920000000000003</v>
      </c>
      <c r="L29" s="54"/>
      <c r="M29" s="54"/>
      <c r="N29" s="54"/>
      <c r="O29" s="54"/>
      <c r="P29" s="54"/>
      <c r="Q29" s="54"/>
      <c r="R29" s="54">
        <v>1</v>
      </c>
      <c r="S29" s="54"/>
      <c r="T29" s="54"/>
      <c r="U29" s="54"/>
      <c r="V29" s="54"/>
      <c r="W29" s="54">
        <v>1</v>
      </c>
      <c r="X29" s="54"/>
      <c r="Y29" s="54"/>
      <c r="Z29" s="54"/>
      <c r="AA29" s="54"/>
      <c r="AB29" s="54"/>
      <c r="AC29" s="19">
        <f t="shared" si="2"/>
        <v>0</v>
      </c>
      <c r="AD29" s="61">
        <f t="shared" si="3"/>
        <v>2</v>
      </c>
      <c r="AE29" s="33"/>
      <c r="AF29" s="34"/>
      <c r="AG29" s="34"/>
      <c r="AH29" s="34"/>
      <c r="AI29" s="34"/>
      <c r="AJ29" s="34"/>
      <c r="AK29" s="34"/>
      <c r="AL29" s="34"/>
      <c r="AM29" s="34"/>
      <c r="AN29" s="34"/>
      <c r="AO29" s="34"/>
    </row>
    <row r="30" spans="1:41" x14ac:dyDescent="0.25">
      <c r="A30" s="54">
        <v>20</v>
      </c>
      <c r="B30" s="85" t="s">
        <v>125</v>
      </c>
      <c r="C30" s="85" t="s">
        <v>39</v>
      </c>
      <c r="D30" s="85"/>
      <c r="E30" s="85" t="s">
        <v>550</v>
      </c>
      <c r="F30" s="55" t="str">
        <f t="shared" si="0"/>
        <v>A</v>
      </c>
      <c r="G30" s="86">
        <v>7</v>
      </c>
      <c r="H30" s="87" t="s">
        <v>290</v>
      </c>
      <c r="I30" s="25" t="s">
        <v>72</v>
      </c>
      <c r="J30" s="25" t="s">
        <v>108</v>
      </c>
      <c r="K30" s="116">
        <f t="shared" si="1"/>
        <v>0.53769999999999996</v>
      </c>
      <c r="L30" s="85"/>
      <c r="M30" s="85"/>
      <c r="N30" s="85"/>
      <c r="O30" s="85"/>
      <c r="P30" s="85"/>
      <c r="Q30" s="85"/>
      <c r="R30" s="85">
        <v>2</v>
      </c>
      <c r="S30" s="85"/>
      <c r="T30" s="85"/>
      <c r="U30" s="85"/>
      <c r="V30" s="85"/>
      <c r="W30" s="85"/>
      <c r="X30" s="85"/>
      <c r="Y30" s="85"/>
      <c r="Z30" s="85"/>
      <c r="AA30" s="85"/>
      <c r="AB30" s="85"/>
      <c r="AC30" s="19">
        <f t="shared" si="2"/>
        <v>0</v>
      </c>
      <c r="AD30" s="36">
        <f t="shared" si="3"/>
        <v>2</v>
      </c>
      <c r="AE30" s="33"/>
      <c r="AF30" s="34"/>
      <c r="AG30" s="34"/>
      <c r="AH30" s="34"/>
      <c r="AI30" s="34"/>
      <c r="AJ30" s="34"/>
      <c r="AK30" s="34"/>
      <c r="AL30" s="34"/>
      <c r="AM30" s="34"/>
      <c r="AN30" s="34"/>
      <c r="AO30" s="34"/>
    </row>
    <row r="31" spans="1:41" x14ac:dyDescent="0.25">
      <c r="A31" s="85">
        <v>21</v>
      </c>
      <c r="B31" s="54" t="s">
        <v>421</v>
      </c>
      <c r="C31" s="54" t="s">
        <v>39</v>
      </c>
      <c r="D31" s="54"/>
      <c r="E31" s="54" t="s">
        <v>550</v>
      </c>
      <c r="F31" s="55" t="str">
        <f t="shared" si="0"/>
        <v>B</v>
      </c>
      <c r="G31" s="56">
        <v>7</v>
      </c>
      <c r="H31" s="57" t="s">
        <v>61</v>
      </c>
      <c r="I31" s="58" t="s">
        <v>298</v>
      </c>
      <c r="J31" s="58" t="s">
        <v>314</v>
      </c>
      <c r="K31" s="115">
        <f t="shared" si="1"/>
        <v>0.14149999999999999</v>
      </c>
      <c r="L31" s="54"/>
      <c r="M31" s="54"/>
      <c r="N31" s="54"/>
      <c r="O31" s="54"/>
      <c r="P31" s="54"/>
      <c r="Q31" s="54"/>
      <c r="R31" s="54"/>
      <c r="S31" s="54"/>
      <c r="T31" s="54"/>
      <c r="U31" s="54"/>
      <c r="V31" s="54">
        <v>1</v>
      </c>
      <c r="W31" s="54"/>
      <c r="X31" s="54"/>
      <c r="Y31" s="54"/>
      <c r="Z31" s="54"/>
      <c r="AA31" s="54"/>
      <c r="AB31" s="54"/>
      <c r="AC31" s="19">
        <f t="shared" si="2"/>
        <v>0</v>
      </c>
      <c r="AD31" s="61">
        <f t="shared" si="3"/>
        <v>1</v>
      </c>
      <c r="AE31" s="33"/>
      <c r="AF31" s="34"/>
      <c r="AG31" s="34"/>
      <c r="AH31" s="34"/>
      <c r="AI31" s="34"/>
      <c r="AJ31" s="34"/>
      <c r="AK31" s="34"/>
      <c r="AL31" s="34"/>
      <c r="AM31" s="34"/>
      <c r="AN31" s="34"/>
      <c r="AO31" s="34"/>
    </row>
    <row r="32" spans="1:41" x14ac:dyDescent="0.25">
      <c r="A32" s="54">
        <v>22</v>
      </c>
      <c r="B32" s="85" t="s">
        <v>534</v>
      </c>
      <c r="C32" s="85" t="s">
        <v>162</v>
      </c>
      <c r="D32" s="85"/>
      <c r="E32" s="85" t="s">
        <v>550</v>
      </c>
      <c r="F32" s="55" t="str">
        <f t="shared" si="0"/>
        <v>A</v>
      </c>
      <c r="G32" s="86">
        <v>8</v>
      </c>
      <c r="H32" s="87" t="s">
        <v>225</v>
      </c>
      <c r="I32" s="25" t="s">
        <v>86</v>
      </c>
      <c r="J32" s="25" t="s">
        <v>114</v>
      </c>
      <c r="K32" s="116">
        <f t="shared" si="1"/>
        <v>0.42449999999999999</v>
      </c>
      <c r="L32" s="85"/>
      <c r="M32" s="85"/>
      <c r="N32" s="85"/>
      <c r="O32" s="85"/>
      <c r="P32" s="85"/>
      <c r="Q32" s="85"/>
      <c r="R32" s="85">
        <v>1</v>
      </c>
      <c r="S32" s="85"/>
      <c r="T32" s="85"/>
      <c r="U32" s="85"/>
      <c r="V32" s="85">
        <v>1</v>
      </c>
      <c r="W32" s="85"/>
      <c r="X32" s="85"/>
      <c r="Y32" s="85"/>
      <c r="Z32" s="85"/>
      <c r="AA32" s="85"/>
      <c r="AB32" s="85"/>
      <c r="AC32" s="19">
        <f t="shared" si="2"/>
        <v>0</v>
      </c>
      <c r="AD32" s="36">
        <f t="shared" si="3"/>
        <v>2</v>
      </c>
      <c r="AE32" s="33"/>
      <c r="AF32" s="34"/>
      <c r="AG32" s="34"/>
      <c r="AH32" s="34"/>
      <c r="AI32" s="34"/>
      <c r="AJ32" s="34"/>
      <c r="AK32" s="34"/>
      <c r="AL32" s="34"/>
      <c r="AM32" s="34"/>
      <c r="AN32" s="34"/>
      <c r="AO32" s="34"/>
    </row>
    <row r="33" spans="1:41" x14ac:dyDescent="0.25">
      <c r="A33" s="54">
        <v>23</v>
      </c>
      <c r="B33" s="85" t="s">
        <v>134</v>
      </c>
      <c r="C33" s="85" t="s">
        <v>127</v>
      </c>
      <c r="D33" s="85"/>
      <c r="E33" s="85" t="s">
        <v>550</v>
      </c>
      <c r="F33" s="55" t="str">
        <f t="shared" si="0"/>
        <v>C</v>
      </c>
      <c r="G33" s="86">
        <v>8</v>
      </c>
      <c r="H33" s="87" t="s">
        <v>1139</v>
      </c>
      <c r="I33" s="25" t="s">
        <v>233</v>
      </c>
      <c r="J33" s="25" t="s">
        <v>234</v>
      </c>
      <c r="K33" s="116">
        <f t="shared" si="1"/>
        <v>0.1981</v>
      </c>
      <c r="L33" s="85"/>
      <c r="M33" s="85"/>
      <c r="N33" s="85"/>
      <c r="O33" s="85"/>
      <c r="P33" s="85"/>
      <c r="Q33" s="85"/>
      <c r="R33" s="85"/>
      <c r="S33" s="85"/>
      <c r="T33" s="85"/>
      <c r="U33" s="85"/>
      <c r="V33" s="85">
        <v>1</v>
      </c>
      <c r="W33" s="85"/>
      <c r="X33" s="85"/>
      <c r="Y33" s="85"/>
      <c r="Z33" s="85"/>
      <c r="AA33" s="85"/>
      <c r="AB33" s="85"/>
      <c r="AC33" s="19">
        <f t="shared" si="2"/>
        <v>0</v>
      </c>
      <c r="AD33" s="36">
        <f t="shared" si="3"/>
        <v>1</v>
      </c>
      <c r="AE33" s="33"/>
      <c r="AF33" s="34"/>
      <c r="AG33" s="34"/>
      <c r="AH33" s="34"/>
      <c r="AI33" s="34"/>
      <c r="AJ33" s="34"/>
      <c r="AK33" s="34"/>
      <c r="AL33" s="34"/>
      <c r="AM33" s="34"/>
      <c r="AN33" s="34"/>
      <c r="AO33" s="34"/>
    </row>
    <row r="34" spans="1:41" x14ac:dyDescent="0.25">
      <c r="A34" s="85">
        <v>24</v>
      </c>
      <c r="B34" s="54" t="s">
        <v>132</v>
      </c>
      <c r="C34" s="54" t="s">
        <v>49</v>
      </c>
      <c r="D34" s="54"/>
      <c r="E34" s="54" t="s">
        <v>550</v>
      </c>
      <c r="F34" s="55" t="str">
        <f t="shared" si="0"/>
        <v>B</v>
      </c>
      <c r="G34" s="56">
        <v>8</v>
      </c>
      <c r="H34" s="57" t="s">
        <v>297</v>
      </c>
      <c r="I34" s="58" t="s">
        <v>76</v>
      </c>
      <c r="J34" s="58" t="s">
        <v>105</v>
      </c>
      <c r="K34" s="115">
        <f t="shared" si="1"/>
        <v>2.8299999999999999E-2</v>
      </c>
      <c r="L34" s="54"/>
      <c r="M34" s="54"/>
      <c r="N34" s="54"/>
      <c r="O34" s="54"/>
      <c r="P34" s="54"/>
      <c r="Q34" s="54"/>
      <c r="R34" s="54"/>
      <c r="S34" s="54"/>
      <c r="T34" s="54"/>
      <c r="U34" s="54"/>
      <c r="V34" s="54"/>
      <c r="W34" s="54"/>
      <c r="X34" s="54"/>
      <c r="Y34" s="54"/>
      <c r="Z34" s="54"/>
      <c r="AA34" s="54"/>
      <c r="AB34" s="54"/>
      <c r="AC34" s="19">
        <f t="shared" si="2"/>
        <v>1</v>
      </c>
      <c r="AD34" s="61">
        <f t="shared" si="3"/>
        <v>1</v>
      </c>
      <c r="AE34" s="33"/>
      <c r="AF34" s="34"/>
      <c r="AG34" s="34"/>
      <c r="AH34" s="34"/>
      <c r="AI34" s="34"/>
      <c r="AJ34" s="34"/>
      <c r="AK34" s="34"/>
      <c r="AL34" s="34"/>
      <c r="AM34" s="34"/>
      <c r="AN34" s="34"/>
      <c r="AO34" s="34">
        <v>1</v>
      </c>
    </row>
    <row r="35" spans="1:41" x14ac:dyDescent="0.25">
      <c r="A35" s="85">
        <v>25</v>
      </c>
      <c r="B35" s="54" t="s">
        <v>520</v>
      </c>
      <c r="C35" s="54"/>
      <c r="D35" s="54" t="s">
        <v>37</v>
      </c>
      <c r="E35" s="54" t="s">
        <v>550</v>
      </c>
      <c r="F35" s="55" t="str">
        <f t="shared" si="0"/>
        <v>A</v>
      </c>
      <c r="G35" s="56">
        <v>9</v>
      </c>
      <c r="H35" s="57" t="s">
        <v>63</v>
      </c>
      <c r="I35" s="58" t="s">
        <v>233</v>
      </c>
      <c r="J35" s="58" t="s">
        <v>234</v>
      </c>
      <c r="K35" s="115">
        <f t="shared" si="1"/>
        <v>0.1981</v>
      </c>
      <c r="L35" s="54"/>
      <c r="M35" s="54"/>
      <c r="N35" s="54"/>
      <c r="O35" s="54"/>
      <c r="P35" s="54"/>
      <c r="Q35" s="54"/>
      <c r="R35" s="54">
        <v>1</v>
      </c>
      <c r="S35" s="54"/>
      <c r="T35" s="54"/>
      <c r="U35" s="54"/>
      <c r="V35" s="54"/>
      <c r="W35" s="54"/>
      <c r="X35" s="54"/>
      <c r="Y35" s="54"/>
      <c r="Z35" s="54"/>
      <c r="AA35" s="54"/>
      <c r="AB35" s="54"/>
      <c r="AC35" s="19">
        <f t="shared" si="2"/>
        <v>0</v>
      </c>
      <c r="AD35" s="61">
        <f t="shared" si="3"/>
        <v>1</v>
      </c>
      <c r="AE35" s="33"/>
      <c r="AF35" s="34"/>
      <c r="AG35" s="34"/>
      <c r="AH35" s="34"/>
      <c r="AI35" s="34"/>
      <c r="AJ35" s="34"/>
      <c r="AK35" s="34"/>
      <c r="AL35" s="34"/>
      <c r="AM35" s="34"/>
      <c r="AN35" s="34"/>
      <c r="AO35" s="34"/>
    </row>
    <row r="36" spans="1:41" x14ac:dyDescent="0.25">
      <c r="A36" s="54">
        <v>26</v>
      </c>
      <c r="B36" s="54" t="s">
        <v>447</v>
      </c>
      <c r="C36" s="54" t="s">
        <v>162</v>
      </c>
      <c r="D36" s="54"/>
      <c r="E36" s="54" t="s">
        <v>550</v>
      </c>
      <c r="F36" s="55" t="str">
        <f t="shared" si="0"/>
        <v>A</v>
      </c>
      <c r="G36" s="56">
        <v>9</v>
      </c>
      <c r="H36" s="57" t="s">
        <v>265</v>
      </c>
      <c r="I36" s="58" t="s">
        <v>233</v>
      </c>
      <c r="J36" s="58" t="s">
        <v>234</v>
      </c>
      <c r="K36" s="115">
        <f t="shared" si="1"/>
        <v>0.1981</v>
      </c>
      <c r="L36" s="54"/>
      <c r="M36" s="54"/>
      <c r="N36" s="54"/>
      <c r="O36" s="54"/>
      <c r="P36" s="54"/>
      <c r="Q36" s="54"/>
      <c r="R36" s="54">
        <v>1</v>
      </c>
      <c r="S36" s="54"/>
      <c r="T36" s="54"/>
      <c r="U36" s="54"/>
      <c r="V36" s="54"/>
      <c r="W36" s="54"/>
      <c r="X36" s="54"/>
      <c r="Y36" s="54"/>
      <c r="Z36" s="54"/>
      <c r="AA36" s="54"/>
      <c r="AB36" s="54"/>
      <c r="AC36" s="19">
        <f t="shared" si="2"/>
        <v>0</v>
      </c>
      <c r="AD36" s="61">
        <f t="shared" si="3"/>
        <v>1</v>
      </c>
      <c r="AE36" s="33"/>
      <c r="AF36" s="34"/>
      <c r="AG36" s="34"/>
      <c r="AH36" s="34"/>
      <c r="AI36" s="34"/>
      <c r="AJ36" s="34"/>
      <c r="AK36" s="34"/>
      <c r="AL36" s="34"/>
      <c r="AM36" s="34"/>
      <c r="AN36" s="34"/>
      <c r="AO36" s="34"/>
    </row>
    <row r="37" spans="1:41" x14ac:dyDescent="0.25">
      <c r="A37" s="54">
        <v>27</v>
      </c>
      <c r="B37" s="54" t="s">
        <v>204</v>
      </c>
      <c r="C37" s="54"/>
      <c r="D37" s="54"/>
      <c r="E37" s="54" t="s">
        <v>550</v>
      </c>
      <c r="F37" s="55" t="str">
        <f t="shared" si="0"/>
        <v>A</v>
      </c>
      <c r="G37" s="56">
        <v>11</v>
      </c>
      <c r="H37" s="57" t="s">
        <v>290</v>
      </c>
      <c r="I37" s="58" t="s">
        <v>76</v>
      </c>
      <c r="J37" s="58" t="s">
        <v>105</v>
      </c>
      <c r="K37" s="115">
        <f t="shared" si="1"/>
        <v>2.8299999999999999E-2</v>
      </c>
      <c r="L37" s="54"/>
      <c r="M37" s="54"/>
      <c r="N37" s="54"/>
      <c r="O37" s="54"/>
      <c r="P37" s="54"/>
      <c r="Q37" s="54"/>
      <c r="R37" s="54"/>
      <c r="S37" s="54"/>
      <c r="T37" s="54"/>
      <c r="U37" s="54"/>
      <c r="V37" s="54"/>
      <c r="W37" s="54"/>
      <c r="X37" s="54"/>
      <c r="Y37" s="54"/>
      <c r="Z37" s="54"/>
      <c r="AA37" s="54"/>
      <c r="AB37" s="54"/>
      <c r="AC37" s="19">
        <f t="shared" si="2"/>
        <v>1</v>
      </c>
      <c r="AD37" s="61">
        <f t="shared" si="3"/>
        <v>1</v>
      </c>
      <c r="AE37" s="33"/>
      <c r="AF37" s="34"/>
      <c r="AG37" s="34"/>
      <c r="AH37" s="34"/>
      <c r="AI37" s="34"/>
      <c r="AJ37" s="34"/>
      <c r="AK37" s="34"/>
      <c r="AL37" s="34"/>
      <c r="AM37" s="34"/>
      <c r="AN37" s="34"/>
      <c r="AO37" s="34">
        <v>1</v>
      </c>
    </row>
    <row r="38" spans="1:41" x14ac:dyDescent="0.25">
      <c r="A38" s="54">
        <v>28</v>
      </c>
      <c r="B38" s="54" t="s">
        <v>196</v>
      </c>
      <c r="C38" s="54" t="s">
        <v>39</v>
      </c>
      <c r="D38" s="54"/>
      <c r="E38" s="54" t="s">
        <v>550</v>
      </c>
      <c r="F38" s="55" t="str">
        <f t="shared" si="0"/>
        <v>A</v>
      </c>
      <c r="G38" s="56">
        <v>16</v>
      </c>
      <c r="H38" s="57" t="s">
        <v>59</v>
      </c>
      <c r="I38" s="58" t="s">
        <v>78</v>
      </c>
      <c r="J38" s="58" t="s">
        <v>78</v>
      </c>
      <c r="K38" s="115">
        <f t="shared" si="1"/>
        <v>0</v>
      </c>
      <c r="L38" s="54"/>
      <c r="M38" s="54"/>
      <c r="N38" s="54"/>
      <c r="O38" s="54"/>
      <c r="P38" s="54"/>
      <c r="Q38" s="54"/>
      <c r="R38" s="54"/>
      <c r="S38" s="54"/>
      <c r="T38" s="54"/>
      <c r="U38" s="54"/>
      <c r="V38" s="54"/>
      <c r="W38" s="54"/>
      <c r="X38" s="54"/>
      <c r="Y38" s="54"/>
      <c r="Z38" s="54"/>
      <c r="AA38" s="54"/>
      <c r="AB38" s="54"/>
      <c r="AC38" s="19">
        <f t="shared" si="2"/>
        <v>0</v>
      </c>
      <c r="AD38" s="61">
        <f t="shared" si="3"/>
        <v>0</v>
      </c>
      <c r="AE38" s="33"/>
      <c r="AF38" s="34"/>
      <c r="AG38" s="34"/>
      <c r="AH38" s="34"/>
      <c r="AI38" s="34"/>
      <c r="AJ38" s="34"/>
      <c r="AK38" s="34"/>
      <c r="AL38" s="34"/>
      <c r="AM38" s="34"/>
      <c r="AN38" s="34"/>
      <c r="AO38" s="34"/>
    </row>
    <row r="39" spans="1:41" x14ac:dyDescent="0.25">
      <c r="A39" s="85">
        <v>29</v>
      </c>
      <c r="B39" s="54" t="s">
        <v>595</v>
      </c>
      <c r="C39" s="54" t="s">
        <v>335</v>
      </c>
      <c r="D39" s="54"/>
      <c r="E39" s="54" t="s">
        <v>550</v>
      </c>
      <c r="F39" s="55" t="str">
        <f t="shared" si="0"/>
        <v>A</v>
      </c>
      <c r="G39" s="56">
        <v>16</v>
      </c>
      <c r="H39" s="57" t="s">
        <v>62</v>
      </c>
      <c r="I39" s="58" t="s">
        <v>78</v>
      </c>
      <c r="J39" s="58" t="s">
        <v>78</v>
      </c>
      <c r="K39" s="115">
        <f t="shared" si="1"/>
        <v>0</v>
      </c>
      <c r="L39" s="54"/>
      <c r="M39" s="54"/>
      <c r="N39" s="54"/>
      <c r="O39" s="54"/>
      <c r="P39" s="54"/>
      <c r="Q39" s="54"/>
      <c r="R39" s="54"/>
      <c r="S39" s="54"/>
      <c r="T39" s="54"/>
      <c r="U39" s="54"/>
      <c r="V39" s="54"/>
      <c r="W39" s="54"/>
      <c r="X39" s="54"/>
      <c r="Y39" s="54"/>
      <c r="Z39" s="54"/>
      <c r="AA39" s="54"/>
      <c r="AB39" s="54"/>
      <c r="AC39" s="19">
        <f t="shared" si="2"/>
        <v>0</v>
      </c>
      <c r="AD39" s="61">
        <f t="shared" si="3"/>
        <v>0</v>
      </c>
      <c r="AE39" s="33"/>
      <c r="AF39" s="34"/>
      <c r="AG39" s="34"/>
      <c r="AH39" s="34"/>
      <c r="AI39" s="34"/>
      <c r="AJ39" s="34"/>
      <c r="AK39" s="34"/>
      <c r="AL39" s="34"/>
      <c r="AM39" s="34"/>
      <c r="AN39" s="34"/>
      <c r="AO39" s="34"/>
    </row>
    <row r="40" spans="1:41" x14ac:dyDescent="0.25">
      <c r="A40" s="54">
        <v>30</v>
      </c>
      <c r="B40" s="54" t="s">
        <v>541</v>
      </c>
      <c r="C40" s="54" t="s">
        <v>49</v>
      </c>
      <c r="D40" s="54" t="s">
        <v>29</v>
      </c>
      <c r="E40" s="54" t="s">
        <v>550</v>
      </c>
      <c r="F40" s="55" t="str">
        <f t="shared" si="0"/>
        <v>A</v>
      </c>
      <c r="G40" s="56">
        <v>16</v>
      </c>
      <c r="H40" s="57" t="s">
        <v>52</v>
      </c>
      <c r="I40" s="58" t="s">
        <v>78</v>
      </c>
      <c r="J40" s="58" t="s">
        <v>78</v>
      </c>
      <c r="K40" s="115">
        <f t="shared" si="1"/>
        <v>0</v>
      </c>
      <c r="L40" s="54"/>
      <c r="M40" s="54"/>
      <c r="N40" s="54"/>
      <c r="O40" s="54"/>
      <c r="P40" s="54"/>
      <c r="Q40" s="54"/>
      <c r="R40" s="54"/>
      <c r="S40" s="54"/>
      <c r="T40" s="54"/>
      <c r="U40" s="54"/>
      <c r="V40" s="54"/>
      <c r="W40" s="54"/>
      <c r="X40" s="54"/>
      <c r="Y40" s="54"/>
      <c r="Z40" s="54"/>
      <c r="AA40" s="54"/>
      <c r="AB40" s="54"/>
      <c r="AC40" s="19">
        <f t="shared" si="2"/>
        <v>0</v>
      </c>
      <c r="AD40" s="61">
        <f t="shared" si="3"/>
        <v>0</v>
      </c>
      <c r="AE40" s="33"/>
      <c r="AF40" s="34"/>
      <c r="AG40" s="34"/>
      <c r="AH40" s="34"/>
      <c r="AI40" s="34"/>
      <c r="AJ40" s="34"/>
      <c r="AK40" s="34"/>
      <c r="AL40" s="34"/>
      <c r="AM40" s="34"/>
      <c r="AN40" s="34"/>
      <c r="AO40" s="34"/>
    </row>
    <row r="41" spans="1:41" x14ac:dyDescent="0.25">
      <c r="A41" s="85">
        <v>31</v>
      </c>
      <c r="B41" s="85" t="s">
        <v>135</v>
      </c>
      <c r="C41" s="85" t="s">
        <v>39</v>
      </c>
      <c r="D41" s="85"/>
      <c r="E41" s="85" t="s">
        <v>550</v>
      </c>
      <c r="F41" s="55" t="str">
        <f t="shared" si="0"/>
        <v>A</v>
      </c>
      <c r="G41" s="86">
        <v>16</v>
      </c>
      <c r="H41" s="87" t="s">
        <v>95</v>
      </c>
      <c r="I41" s="25" t="s">
        <v>78</v>
      </c>
      <c r="J41" s="25" t="s">
        <v>78</v>
      </c>
      <c r="K41" s="116">
        <f t="shared" si="1"/>
        <v>0</v>
      </c>
      <c r="L41" s="85"/>
      <c r="M41" s="85"/>
      <c r="N41" s="85"/>
      <c r="O41" s="85"/>
      <c r="P41" s="85"/>
      <c r="Q41" s="85"/>
      <c r="R41" s="85"/>
      <c r="S41" s="85"/>
      <c r="T41" s="85"/>
      <c r="U41" s="85"/>
      <c r="V41" s="85"/>
      <c r="W41" s="85"/>
      <c r="X41" s="85"/>
      <c r="Y41" s="85"/>
      <c r="Z41" s="85"/>
      <c r="AA41" s="85"/>
      <c r="AB41" s="85"/>
      <c r="AC41" s="19">
        <f t="shared" si="2"/>
        <v>0</v>
      </c>
      <c r="AD41" s="36">
        <f t="shared" si="3"/>
        <v>0</v>
      </c>
      <c r="AE41" s="33"/>
      <c r="AF41" s="34"/>
      <c r="AG41" s="34"/>
      <c r="AH41" s="34"/>
      <c r="AI41" s="34"/>
      <c r="AJ41" s="34"/>
      <c r="AK41" s="34"/>
      <c r="AL41" s="34"/>
      <c r="AM41" s="34"/>
      <c r="AN41" s="34"/>
      <c r="AO41" s="34"/>
    </row>
    <row r="42" spans="1:41" x14ac:dyDescent="0.25">
      <c r="A42" s="54">
        <v>32</v>
      </c>
      <c r="B42" s="54" t="s">
        <v>535</v>
      </c>
      <c r="C42" s="54" t="s">
        <v>39</v>
      </c>
      <c r="D42" s="54"/>
      <c r="E42" s="54" t="s">
        <v>550</v>
      </c>
      <c r="F42" s="55" t="str">
        <f t="shared" si="0"/>
        <v>B</v>
      </c>
      <c r="G42" s="56">
        <v>16</v>
      </c>
      <c r="H42" s="57" t="s">
        <v>1144</v>
      </c>
      <c r="I42" s="58" t="s">
        <v>78</v>
      </c>
      <c r="J42" s="58" t="s">
        <v>78</v>
      </c>
      <c r="K42" s="115">
        <f t="shared" si="1"/>
        <v>0</v>
      </c>
      <c r="L42" s="54"/>
      <c r="M42" s="54"/>
      <c r="N42" s="54"/>
      <c r="O42" s="54"/>
      <c r="P42" s="54"/>
      <c r="Q42" s="54"/>
      <c r="R42" s="54"/>
      <c r="S42" s="54"/>
      <c r="T42" s="54"/>
      <c r="U42" s="54"/>
      <c r="V42" s="54"/>
      <c r="W42" s="54"/>
      <c r="X42" s="54"/>
      <c r="Y42" s="54"/>
      <c r="Z42" s="54"/>
      <c r="AA42" s="54"/>
      <c r="AB42" s="54"/>
      <c r="AC42" s="19">
        <f t="shared" si="2"/>
        <v>0</v>
      </c>
      <c r="AD42" s="61">
        <f t="shared" si="3"/>
        <v>0</v>
      </c>
      <c r="AE42" s="33"/>
      <c r="AF42" s="34"/>
      <c r="AG42" s="34"/>
      <c r="AH42" s="34"/>
      <c r="AI42" s="34"/>
      <c r="AJ42" s="34"/>
      <c r="AK42" s="34"/>
      <c r="AL42" s="34"/>
      <c r="AM42" s="34"/>
      <c r="AN42" s="34"/>
      <c r="AO42" s="34"/>
    </row>
    <row r="43" spans="1:41" x14ac:dyDescent="0.25">
      <c r="A43" s="54">
        <v>33</v>
      </c>
      <c r="B43" s="85" t="s">
        <v>539</v>
      </c>
      <c r="C43" s="85" t="s">
        <v>127</v>
      </c>
      <c r="D43" s="85"/>
      <c r="E43" s="85" t="s">
        <v>550</v>
      </c>
      <c r="F43" s="55" t="str">
        <f t="shared" si="0"/>
        <v>B</v>
      </c>
      <c r="G43" s="86">
        <v>16</v>
      </c>
      <c r="H43" s="87" t="s">
        <v>371</v>
      </c>
      <c r="I43" s="25" t="s">
        <v>78</v>
      </c>
      <c r="J43" s="25" t="s">
        <v>78</v>
      </c>
      <c r="K43" s="116">
        <f t="shared" si="1"/>
        <v>0</v>
      </c>
      <c r="L43" s="85"/>
      <c r="M43" s="85"/>
      <c r="N43" s="85"/>
      <c r="O43" s="85"/>
      <c r="P43" s="85"/>
      <c r="Q43" s="85"/>
      <c r="R43" s="85"/>
      <c r="S43" s="85"/>
      <c r="T43" s="85"/>
      <c r="U43" s="85"/>
      <c r="V43" s="85"/>
      <c r="W43" s="85"/>
      <c r="X43" s="85"/>
      <c r="Y43" s="85"/>
      <c r="Z43" s="85"/>
      <c r="AA43" s="85"/>
      <c r="AB43" s="85"/>
      <c r="AC43" s="19">
        <f t="shared" si="2"/>
        <v>0</v>
      </c>
      <c r="AD43" s="36">
        <f t="shared" si="3"/>
        <v>0</v>
      </c>
      <c r="AE43" s="33"/>
      <c r="AF43" s="34"/>
      <c r="AG43" s="34"/>
      <c r="AH43" s="34"/>
      <c r="AI43" s="34"/>
      <c r="AJ43" s="34"/>
      <c r="AK43" s="34"/>
      <c r="AL43" s="34"/>
      <c r="AM43" s="34"/>
      <c r="AN43" s="34"/>
      <c r="AO43" s="34"/>
    </row>
    <row r="44" spans="1:41" x14ac:dyDescent="0.25">
      <c r="A44" s="85">
        <v>34</v>
      </c>
      <c r="B44" s="85" t="s">
        <v>415</v>
      </c>
      <c r="C44" s="85" t="s">
        <v>39</v>
      </c>
      <c r="D44" s="85"/>
      <c r="E44" s="85" t="s">
        <v>550</v>
      </c>
      <c r="F44" s="55" t="str">
        <f t="shared" si="0"/>
        <v>B</v>
      </c>
      <c r="G44" s="86">
        <v>16</v>
      </c>
      <c r="H44" s="87" t="s">
        <v>361</v>
      </c>
      <c r="I44" s="25" t="s">
        <v>78</v>
      </c>
      <c r="J44" s="25" t="s">
        <v>78</v>
      </c>
      <c r="K44" s="116">
        <f t="shared" si="1"/>
        <v>0</v>
      </c>
      <c r="L44" s="85"/>
      <c r="M44" s="85"/>
      <c r="N44" s="85"/>
      <c r="O44" s="85"/>
      <c r="P44" s="85"/>
      <c r="Q44" s="85"/>
      <c r="R44" s="85"/>
      <c r="S44" s="85"/>
      <c r="T44" s="85"/>
      <c r="U44" s="85"/>
      <c r="V44" s="85"/>
      <c r="W44" s="85"/>
      <c r="X44" s="85"/>
      <c r="Y44" s="85"/>
      <c r="Z44" s="85"/>
      <c r="AA44" s="85"/>
      <c r="AB44" s="85"/>
      <c r="AC44" s="19">
        <f t="shared" si="2"/>
        <v>0</v>
      </c>
      <c r="AD44" s="36">
        <f t="shared" si="3"/>
        <v>0</v>
      </c>
      <c r="AE44" s="33"/>
      <c r="AF44" s="34"/>
      <c r="AG44" s="34"/>
      <c r="AH44" s="34"/>
      <c r="AI44" s="34"/>
      <c r="AJ44" s="34"/>
      <c r="AK44" s="34"/>
      <c r="AL44" s="34"/>
      <c r="AM44" s="34"/>
      <c r="AN44" s="34"/>
      <c r="AO44" s="34"/>
    </row>
    <row r="45" spans="1:41" x14ac:dyDescent="0.25">
      <c r="A45" s="54">
        <v>35</v>
      </c>
      <c r="B45" s="54" t="s">
        <v>402</v>
      </c>
      <c r="C45" s="54" t="s">
        <v>49</v>
      </c>
      <c r="D45" s="54" t="s">
        <v>29</v>
      </c>
      <c r="E45" s="54" t="s">
        <v>550</v>
      </c>
      <c r="F45" s="55" t="str">
        <f t="shared" si="0"/>
        <v>B</v>
      </c>
      <c r="G45" s="56">
        <v>16</v>
      </c>
      <c r="H45" s="57" t="s">
        <v>244</v>
      </c>
      <c r="I45" s="58" t="s">
        <v>78</v>
      </c>
      <c r="J45" s="58" t="s">
        <v>78</v>
      </c>
      <c r="K45" s="115">
        <f t="shared" si="1"/>
        <v>0</v>
      </c>
      <c r="L45" s="54"/>
      <c r="M45" s="54"/>
      <c r="N45" s="54"/>
      <c r="O45" s="54"/>
      <c r="P45" s="54"/>
      <c r="Q45" s="54"/>
      <c r="R45" s="54"/>
      <c r="S45" s="54"/>
      <c r="T45" s="54"/>
      <c r="U45" s="54"/>
      <c r="V45" s="54"/>
      <c r="W45" s="54"/>
      <c r="X45" s="54"/>
      <c r="Y45" s="54"/>
      <c r="Z45" s="54"/>
      <c r="AA45" s="54"/>
      <c r="AB45" s="54"/>
      <c r="AC45" s="19">
        <f t="shared" si="2"/>
        <v>0</v>
      </c>
      <c r="AD45" s="61">
        <f t="shared" si="3"/>
        <v>0</v>
      </c>
      <c r="AE45" s="33"/>
      <c r="AF45" s="34"/>
      <c r="AG45" s="34"/>
      <c r="AH45" s="34"/>
      <c r="AI45" s="34"/>
      <c r="AJ45" s="34"/>
      <c r="AK45" s="34"/>
      <c r="AL45" s="34"/>
      <c r="AM45" s="34"/>
      <c r="AN45" s="34"/>
      <c r="AO45" s="34"/>
    </row>
    <row r="46" spans="1:41" x14ac:dyDescent="0.25">
      <c r="A46" s="54">
        <v>36</v>
      </c>
      <c r="B46" s="54" t="s">
        <v>131</v>
      </c>
      <c r="C46" s="54" t="s">
        <v>49</v>
      </c>
      <c r="D46" s="54"/>
      <c r="E46" s="54" t="s">
        <v>550</v>
      </c>
      <c r="F46" s="55" t="str">
        <f t="shared" si="0"/>
        <v>B</v>
      </c>
      <c r="G46" s="56">
        <v>16</v>
      </c>
      <c r="H46" s="57" t="s">
        <v>292</v>
      </c>
      <c r="I46" s="58" t="s">
        <v>78</v>
      </c>
      <c r="J46" s="58" t="s">
        <v>78</v>
      </c>
      <c r="K46" s="115">
        <f t="shared" si="1"/>
        <v>0</v>
      </c>
      <c r="L46" s="54"/>
      <c r="M46" s="54"/>
      <c r="N46" s="54"/>
      <c r="O46" s="54"/>
      <c r="P46" s="54"/>
      <c r="Q46" s="54"/>
      <c r="R46" s="54"/>
      <c r="S46" s="54"/>
      <c r="T46" s="54"/>
      <c r="U46" s="54"/>
      <c r="V46" s="54"/>
      <c r="W46" s="54"/>
      <c r="X46" s="54"/>
      <c r="Y46" s="54"/>
      <c r="Z46" s="54"/>
      <c r="AA46" s="54"/>
      <c r="AB46" s="54"/>
      <c r="AC46" s="19">
        <f t="shared" si="2"/>
        <v>0</v>
      </c>
      <c r="AD46" s="61">
        <f t="shared" si="3"/>
        <v>0</v>
      </c>
      <c r="AE46" s="33"/>
      <c r="AF46" s="34"/>
      <c r="AG46" s="34"/>
      <c r="AH46" s="34"/>
      <c r="AI46" s="34"/>
      <c r="AJ46" s="34"/>
      <c r="AK46" s="34"/>
      <c r="AL46" s="34"/>
      <c r="AM46" s="34"/>
      <c r="AN46" s="34"/>
      <c r="AO46" s="34"/>
    </row>
    <row r="47" spans="1:41" x14ac:dyDescent="0.25">
      <c r="A47" s="85">
        <v>37</v>
      </c>
      <c r="B47" s="85" t="s">
        <v>491</v>
      </c>
      <c r="C47" s="85"/>
      <c r="D47" s="85"/>
      <c r="E47" s="85" t="s">
        <v>670</v>
      </c>
      <c r="F47" s="55" t="str">
        <f t="shared" si="0"/>
        <v>B</v>
      </c>
      <c r="G47" s="86">
        <v>16</v>
      </c>
      <c r="H47" s="87" t="s">
        <v>235</v>
      </c>
      <c r="I47" s="25" t="s">
        <v>78</v>
      </c>
      <c r="J47" s="25" t="s">
        <v>78</v>
      </c>
      <c r="K47" s="116">
        <f t="shared" si="1"/>
        <v>0</v>
      </c>
      <c r="L47" s="85"/>
      <c r="M47" s="85"/>
      <c r="N47" s="85"/>
      <c r="O47" s="85"/>
      <c r="P47" s="85"/>
      <c r="Q47" s="85"/>
      <c r="R47" s="85"/>
      <c r="S47" s="85"/>
      <c r="T47" s="85"/>
      <c r="U47" s="85"/>
      <c r="V47" s="85"/>
      <c r="W47" s="85"/>
      <c r="X47" s="85"/>
      <c r="Y47" s="85"/>
      <c r="Z47" s="85"/>
      <c r="AA47" s="85"/>
      <c r="AB47" s="85"/>
      <c r="AC47" s="19">
        <f t="shared" si="2"/>
        <v>0</v>
      </c>
      <c r="AD47" s="36">
        <f t="shared" si="3"/>
        <v>0</v>
      </c>
      <c r="AE47" s="33"/>
      <c r="AF47" s="34"/>
      <c r="AG47" s="34"/>
      <c r="AH47" s="34"/>
      <c r="AI47" s="34"/>
      <c r="AJ47" s="34"/>
      <c r="AK47" s="34"/>
      <c r="AL47" s="34"/>
      <c r="AM47" s="34"/>
      <c r="AN47" s="34"/>
      <c r="AO47" s="34"/>
    </row>
    <row r="48" spans="1:41" x14ac:dyDescent="0.25">
      <c r="A48" s="54">
        <v>38</v>
      </c>
      <c r="B48" s="54" t="s">
        <v>575</v>
      </c>
      <c r="C48" s="54" t="s">
        <v>335</v>
      </c>
      <c r="D48" s="54"/>
      <c r="E48" s="54" t="s">
        <v>163</v>
      </c>
      <c r="F48" s="55" t="str">
        <f t="shared" si="0"/>
        <v>B</v>
      </c>
      <c r="G48" s="56">
        <v>16</v>
      </c>
      <c r="H48" s="57" t="s">
        <v>300</v>
      </c>
      <c r="I48" s="58" t="s">
        <v>78</v>
      </c>
      <c r="J48" s="58" t="s">
        <v>78</v>
      </c>
      <c r="K48" s="115">
        <f t="shared" si="1"/>
        <v>0</v>
      </c>
      <c r="L48" s="54"/>
      <c r="M48" s="54"/>
      <c r="N48" s="54"/>
      <c r="O48" s="54"/>
      <c r="P48" s="54"/>
      <c r="Q48" s="54"/>
      <c r="R48" s="54"/>
      <c r="S48" s="54"/>
      <c r="T48" s="54"/>
      <c r="U48" s="54"/>
      <c r="V48" s="54"/>
      <c r="W48" s="54"/>
      <c r="X48" s="54"/>
      <c r="Y48" s="54"/>
      <c r="Z48" s="54"/>
      <c r="AA48" s="54"/>
      <c r="AB48" s="54"/>
      <c r="AC48" s="19">
        <f t="shared" si="2"/>
        <v>0</v>
      </c>
      <c r="AD48" s="61">
        <f t="shared" si="3"/>
        <v>0</v>
      </c>
      <c r="AE48" s="33"/>
      <c r="AF48" s="34"/>
      <c r="AG48" s="34"/>
      <c r="AH48" s="34"/>
      <c r="AI48" s="34"/>
      <c r="AJ48" s="34"/>
      <c r="AK48" s="34"/>
      <c r="AL48" s="34"/>
      <c r="AM48" s="34"/>
      <c r="AN48" s="34"/>
      <c r="AO48" s="34"/>
    </row>
    <row r="49" spans="1:41" x14ac:dyDescent="0.25">
      <c r="A49" s="54">
        <v>39</v>
      </c>
      <c r="B49" s="54" t="s">
        <v>642</v>
      </c>
      <c r="C49" s="54"/>
      <c r="D49" s="54"/>
      <c r="E49" s="54" t="s">
        <v>550</v>
      </c>
      <c r="F49" s="55" t="str">
        <f t="shared" si="0"/>
        <v>B</v>
      </c>
      <c r="G49" s="56">
        <v>16</v>
      </c>
      <c r="H49" s="57" t="s">
        <v>296</v>
      </c>
      <c r="I49" s="58" t="s">
        <v>78</v>
      </c>
      <c r="J49" s="58" t="s">
        <v>78</v>
      </c>
      <c r="K49" s="115">
        <f t="shared" si="1"/>
        <v>0</v>
      </c>
      <c r="L49" s="54"/>
      <c r="M49" s="54"/>
      <c r="N49" s="54"/>
      <c r="O49" s="54"/>
      <c r="P49" s="54"/>
      <c r="Q49" s="54"/>
      <c r="R49" s="54"/>
      <c r="S49" s="54"/>
      <c r="T49" s="54"/>
      <c r="U49" s="54"/>
      <c r="V49" s="54"/>
      <c r="W49" s="54"/>
      <c r="X49" s="54"/>
      <c r="Y49" s="54"/>
      <c r="Z49" s="54"/>
      <c r="AA49" s="54"/>
      <c r="AB49" s="54"/>
      <c r="AC49" s="19">
        <f t="shared" si="2"/>
        <v>0</v>
      </c>
      <c r="AD49" s="61">
        <f t="shared" si="3"/>
        <v>0</v>
      </c>
      <c r="AE49" s="33"/>
      <c r="AF49" s="34"/>
      <c r="AG49" s="34"/>
      <c r="AH49" s="34"/>
      <c r="AI49" s="34"/>
      <c r="AJ49" s="34"/>
      <c r="AK49" s="34"/>
      <c r="AL49" s="34"/>
      <c r="AM49" s="34"/>
      <c r="AN49" s="34"/>
      <c r="AO49" s="34"/>
    </row>
    <row r="50" spans="1:41" x14ac:dyDescent="0.25">
      <c r="A50" s="85">
        <v>40</v>
      </c>
      <c r="B50" s="85" t="s">
        <v>647</v>
      </c>
      <c r="C50" s="85" t="s">
        <v>49</v>
      </c>
      <c r="D50" s="85"/>
      <c r="E50" s="85" t="s">
        <v>550</v>
      </c>
      <c r="F50" s="55" t="str">
        <f t="shared" si="0"/>
        <v>B</v>
      </c>
      <c r="G50" s="86">
        <v>16</v>
      </c>
      <c r="H50" s="87" t="s">
        <v>237</v>
      </c>
      <c r="I50" s="25" t="s">
        <v>78</v>
      </c>
      <c r="J50" s="25" t="s">
        <v>78</v>
      </c>
      <c r="K50" s="116">
        <f t="shared" si="1"/>
        <v>0</v>
      </c>
      <c r="L50" s="85"/>
      <c r="M50" s="85"/>
      <c r="N50" s="85"/>
      <c r="O50" s="85"/>
      <c r="P50" s="85"/>
      <c r="Q50" s="85"/>
      <c r="R50" s="85"/>
      <c r="S50" s="85"/>
      <c r="T50" s="85"/>
      <c r="U50" s="85"/>
      <c r="V50" s="85"/>
      <c r="W50" s="85"/>
      <c r="X50" s="85"/>
      <c r="Y50" s="85"/>
      <c r="Z50" s="85"/>
      <c r="AA50" s="85"/>
      <c r="AB50" s="85"/>
      <c r="AC50" s="19">
        <f t="shared" si="2"/>
        <v>0</v>
      </c>
      <c r="AD50" s="36">
        <f t="shared" si="3"/>
        <v>0</v>
      </c>
      <c r="AE50" s="33"/>
      <c r="AF50" s="34"/>
      <c r="AG50" s="34"/>
      <c r="AH50" s="34"/>
      <c r="AI50" s="34"/>
      <c r="AJ50" s="34"/>
      <c r="AK50" s="34"/>
      <c r="AL50" s="34"/>
      <c r="AM50" s="34"/>
      <c r="AN50" s="34"/>
      <c r="AO50" s="34"/>
    </row>
    <row r="51" spans="1:41" x14ac:dyDescent="0.25">
      <c r="A51" s="54">
        <v>41</v>
      </c>
      <c r="B51" s="54" t="s">
        <v>1018</v>
      </c>
      <c r="C51" s="54"/>
      <c r="D51" s="54"/>
      <c r="E51" s="54" t="s">
        <v>768</v>
      </c>
      <c r="F51" s="55" t="str">
        <f t="shared" si="0"/>
        <v>C</v>
      </c>
      <c r="G51" s="56">
        <v>16</v>
      </c>
      <c r="H51" s="57" t="s">
        <v>1145</v>
      </c>
      <c r="I51" s="58" t="s">
        <v>78</v>
      </c>
      <c r="J51" s="58" t="s">
        <v>78</v>
      </c>
      <c r="K51" s="115">
        <f t="shared" si="1"/>
        <v>0</v>
      </c>
      <c r="L51" s="54"/>
      <c r="M51" s="54"/>
      <c r="N51" s="54"/>
      <c r="O51" s="54"/>
      <c r="P51" s="54"/>
      <c r="Q51" s="54"/>
      <c r="R51" s="54"/>
      <c r="S51" s="54"/>
      <c r="T51" s="54"/>
      <c r="U51" s="54"/>
      <c r="V51" s="54"/>
      <c r="W51" s="54"/>
      <c r="X51" s="54"/>
      <c r="Y51" s="54"/>
      <c r="Z51" s="54"/>
      <c r="AA51" s="54"/>
      <c r="AB51" s="54"/>
      <c r="AC51" s="19">
        <f t="shared" si="2"/>
        <v>0</v>
      </c>
      <c r="AD51" s="61">
        <f t="shared" si="3"/>
        <v>0</v>
      </c>
      <c r="AE51" s="33"/>
      <c r="AF51" s="34"/>
      <c r="AG51" s="34"/>
      <c r="AH51" s="34"/>
      <c r="AI51" s="34"/>
      <c r="AJ51" s="34"/>
      <c r="AK51" s="34"/>
      <c r="AL51" s="34"/>
      <c r="AM51" s="34"/>
      <c r="AN51" s="34"/>
      <c r="AO51" s="34"/>
    </row>
    <row r="52" spans="1:41" x14ac:dyDescent="0.25">
      <c r="A52" s="54">
        <v>42</v>
      </c>
      <c r="B52" s="54" t="s">
        <v>545</v>
      </c>
      <c r="C52" s="54" t="s">
        <v>49</v>
      </c>
      <c r="D52" s="54"/>
      <c r="E52" s="54" t="s">
        <v>163</v>
      </c>
      <c r="F52" s="55" t="str">
        <f t="shared" si="0"/>
        <v>C</v>
      </c>
      <c r="G52" s="56">
        <v>16</v>
      </c>
      <c r="H52" s="57" t="s">
        <v>1146</v>
      </c>
      <c r="I52" s="58" t="s">
        <v>78</v>
      </c>
      <c r="J52" s="58" t="s">
        <v>78</v>
      </c>
      <c r="K52" s="115">
        <f t="shared" si="1"/>
        <v>0</v>
      </c>
      <c r="L52" s="54"/>
      <c r="M52" s="54"/>
      <c r="N52" s="54"/>
      <c r="O52" s="54"/>
      <c r="P52" s="54"/>
      <c r="Q52" s="54"/>
      <c r="R52" s="54"/>
      <c r="S52" s="54"/>
      <c r="T52" s="54"/>
      <c r="U52" s="54"/>
      <c r="V52" s="54"/>
      <c r="W52" s="54"/>
      <c r="X52" s="54"/>
      <c r="Y52" s="54"/>
      <c r="Z52" s="54"/>
      <c r="AA52" s="54"/>
      <c r="AB52" s="54"/>
      <c r="AC52" s="19">
        <f t="shared" si="2"/>
        <v>0</v>
      </c>
      <c r="AD52" s="61">
        <f t="shared" si="3"/>
        <v>0</v>
      </c>
      <c r="AE52" s="33"/>
      <c r="AF52" s="34"/>
      <c r="AG52" s="34"/>
      <c r="AH52" s="34"/>
      <c r="AI52" s="34"/>
      <c r="AJ52" s="34"/>
      <c r="AK52" s="34"/>
      <c r="AL52" s="34"/>
      <c r="AM52" s="34"/>
      <c r="AN52" s="34"/>
      <c r="AO52" s="34"/>
    </row>
    <row r="53" spans="1:41" x14ac:dyDescent="0.25">
      <c r="A53" s="85">
        <v>43</v>
      </c>
      <c r="B53" s="54" t="s">
        <v>424</v>
      </c>
      <c r="C53" s="54" t="s">
        <v>49</v>
      </c>
      <c r="D53" s="54"/>
      <c r="E53" s="54" t="s">
        <v>768</v>
      </c>
      <c r="F53" s="55" t="str">
        <f t="shared" si="0"/>
        <v>C</v>
      </c>
      <c r="G53" s="56">
        <v>16</v>
      </c>
      <c r="H53" s="57" t="s">
        <v>481</v>
      </c>
      <c r="I53" s="58" t="s">
        <v>78</v>
      </c>
      <c r="J53" s="58" t="s">
        <v>78</v>
      </c>
      <c r="K53" s="115">
        <f t="shared" si="1"/>
        <v>0</v>
      </c>
      <c r="L53" s="54"/>
      <c r="M53" s="54"/>
      <c r="N53" s="54"/>
      <c r="O53" s="54"/>
      <c r="P53" s="54"/>
      <c r="Q53" s="54"/>
      <c r="R53" s="54"/>
      <c r="S53" s="54"/>
      <c r="T53" s="54"/>
      <c r="U53" s="54"/>
      <c r="V53" s="54"/>
      <c r="W53" s="54"/>
      <c r="X53" s="54"/>
      <c r="Y53" s="54"/>
      <c r="Z53" s="54"/>
      <c r="AA53" s="54"/>
      <c r="AB53" s="54"/>
      <c r="AC53" s="19">
        <f t="shared" si="2"/>
        <v>0</v>
      </c>
      <c r="AD53" s="61">
        <f t="shared" si="3"/>
        <v>0</v>
      </c>
      <c r="AE53" s="33"/>
      <c r="AF53" s="34"/>
      <c r="AG53" s="34"/>
      <c r="AH53" s="34"/>
      <c r="AI53" s="34"/>
      <c r="AJ53" s="34"/>
      <c r="AK53" s="34"/>
      <c r="AL53" s="34"/>
      <c r="AM53" s="34"/>
      <c r="AN53" s="34"/>
      <c r="AO53" s="34"/>
    </row>
    <row r="54" spans="1:41" x14ac:dyDescent="0.25">
      <c r="A54" s="54">
        <v>44</v>
      </c>
      <c r="B54" s="54" t="s">
        <v>1140</v>
      </c>
      <c r="C54" s="54" t="s">
        <v>49</v>
      </c>
      <c r="D54" s="54"/>
      <c r="E54" s="54" t="s">
        <v>768</v>
      </c>
      <c r="F54" s="55" t="str">
        <f t="shared" si="0"/>
        <v>C</v>
      </c>
      <c r="G54" s="56">
        <v>16</v>
      </c>
      <c r="H54" s="57" t="s">
        <v>471</v>
      </c>
      <c r="I54" s="58" t="s">
        <v>78</v>
      </c>
      <c r="J54" s="58" t="s">
        <v>78</v>
      </c>
      <c r="K54" s="115">
        <f t="shared" si="1"/>
        <v>0</v>
      </c>
      <c r="L54" s="54"/>
      <c r="M54" s="54"/>
      <c r="N54" s="54"/>
      <c r="O54" s="54"/>
      <c r="P54" s="54"/>
      <c r="Q54" s="54"/>
      <c r="R54" s="54"/>
      <c r="S54" s="54"/>
      <c r="T54" s="54"/>
      <c r="U54" s="54"/>
      <c r="V54" s="54"/>
      <c r="W54" s="54"/>
      <c r="X54" s="54"/>
      <c r="Y54" s="54"/>
      <c r="Z54" s="54"/>
      <c r="AA54" s="54"/>
      <c r="AB54" s="54"/>
      <c r="AC54" s="19">
        <f t="shared" si="2"/>
        <v>0</v>
      </c>
      <c r="AD54" s="61">
        <f t="shared" si="3"/>
        <v>0</v>
      </c>
      <c r="AE54" s="33"/>
      <c r="AF54" s="34"/>
      <c r="AG54" s="34"/>
      <c r="AH54" s="34"/>
      <c r="AI54" s="34"/>
      <c r="AJ54" s="34"/>
      <c r="AK54" s="34"/>
      <c r="AL54" s="34"/>
      <c r="AM54" s="34"/>
      <c r="AN54" s="34"/>
      <c r="AO54" s="34"/>
    </row>
    <row r="55" spans="1:41" x14ac:dyDescent="0.25">
      <c r="A55" s="54">
        <v>45</v>
      </c>
      <c r="B55" s="85" t="s">
        <v>419</v>
      </c>
      <c r="C55" s="85" t="s">
        <v>49</v>
      </c>
      <c r="D55" s="85"/>
      <c r="E55" s="85" t="s">
        <v>550</v>
      </c>
      <c r="F55" s="55" t="str">
        <f t="shared" si="0"/>
        <v>C</v>
      </c>
      <c r="G55" s="86">
        <v>16</v>
      </c>
      <c r="H55" s="87" t="s">
        <v>470</v>
      </c>
      <c r="I55" s="25" t="s">
        <v>78</v>
      </c>
      <c r="J55" s="25" t="s">
        <v>78</v>
      </c>
      <c r="K55" s="116">
        <f t="shared" si="1"/>
        <v>0</v>
      </c>
      <c r="L55" s="85"/>
      <c r="M55" s="85"/>
      <c r="N55" s="85"/>
      <c r="O55" s="85"/>
      <c r="P55" s="85"/>
      <c r="Q55" s="85"/>
      <c r="R55" s="85"/>
      <c r="S55" s="85"/>
      <c r="T55" s="85"/>
      <c r="U55" s="85"/>
      <c r="V55" s="85"/>
      <c r="W55" s="85"/>
      <c r="X55" s="85"/>
      <c r="Y55" s="85"/>
      <c r="Z55" s="85"/>
      <c r="AA55" s="85"/>
      <c r="AB55" s="85"/>
      <c r="AC55" s="19">
        <f t="shared" si="2"/>
        <v>0</v>
      </c>
      <c r="AD55" s="36">
        <f t="shared" si="3"/>
        <v>0</v>
      </c>
      <c r="AE55" s="33"/>
      <c r="AF55" s="34"/>
      <c r="AG55" s="34"/>
      <c r="AH55" s="34"/>
      <c r="AI55" s="34"/>
      <c r="AJ55" s="34"/>
      <c r="AK55" s="34"/>
      <c r="AL55" s="34"/>
      <c r="AM55" s="34"/>
      <c r="AN55" s="34"/>
      <c r="AO55" s="34"/>
    </row>
    <row r="56" spans="1:41" x14ac:dyDescent="0.25">
      <c r="A56" s="85">
        <v>46</v>
      </c>
      <c r="B56" s="85"/>
      <c r="C56" s="85"/>
      <c r="D56" s="85"/>
      <c r="E56" s="85"/>
      <c r="F56" s="55"/>
      <c r="G56" s="86"/>
      <c r="H56" s="87"/>
      <c r="I56" s="25"/>
      <c r="J56" s="25"/>
      <c r="K56" s="116">
        <f t="shared" ref="K56:K73" si="4">J56*0.0283</f>
        <v>0</v>
      </c>
      <c r="L56" s="85"/>
      <c r="M56" s="85"/>
      <c r="N56" s="85"/>
      <c r="O56" s="85"/>
      <c r="P56" s="85"/>
      <c r="Q56" s="85"/>
      <c r="R56" s="85"/>
      <c r="S56" s="85"/>
      <c r="T56" s="85"/>
      <c r="U56" s="85"/>
      <c r="V56" s="85"/>
      <c r="W56" s="85"/>
      <c r="X56" s="85"/>
      <c r="Y56" s="85"/>
      <c r="Z56" s="85"/>
      <c r="AA56" s="85"/>
      <c r="AB56" s="85"/>
      <c r="AC56" s="19">
        <f t="shared" ref="AC56:AC73" si="5">SUM(AE56:AO56)</f>
        <v>0</v>
      </c>
      <c r="AD56" s="36">
        <f t="shared" ref="AD56:AD73" si="6">SUM(L56:AC56)</f>
        <v>0</v>
      </c>
      <c r="AE56" s="33"/>
      <c r="AF56" s="34"/>
      <c r="AG56" s="34"/>
      <c r="AH56" s="34"/>
      <c r="AI56" s="34"/>
      <c r="AJ56" s="34"/>
      <c r="AK56" s="34"/>
      <c r="AL56" s="34"/>
      <c r="AM56" s="34"/>
      <c r="AN56" s="34"/>
      <c r="AO56" s="34"/>
    </row>
    <row r="57" spans="1:41" x14ac:dyDescent="0.25">
      <c r="A57" s="54">
        <v>47</v>
      </c>
      <c r="B57" s="54"/>
      <c r="C57" s="54"/>
      <c r="D57" s="54"/>
      <c r="E57" s="54"/>
      <c r="F57" s="55"/>
      <c r="G57" s="56"/>
      <c r="H57" s="57"/>
      <c r="I57" s="58"/>
      <c r="J57" s="58"/>
      <c r="K57" s="115">
        <f t="shared" si="4"/>
        <v>0</v>
      </c>
      <c r="L57" s="54"/>
      <c r="M57" s="54"/>
      <c r="N57" s="54"/>
      <c r="O57" s="54"/>
      <c r="P57" s="54"/>
      <c r="Q57" s="54"/>
      <c r="R57" s="54"/>
      <c r="S57" s="54"/>
      <c r="T57" s="54"/>
      <c r="U57" s="54"/>
      <c r="V57" s="54"/>
      <c r="W57" s="54"/>
      <c r="X57" s="54"/>
      <c r="Y57" s="54"/>
      <c r="Z57" s="54"/>
      <c r="AA57" s="54"/>
      <c r="AB57" s="54"/>
      <c r="AC57" s="19">
        <f t="shared" si="5"/>
        <v>0</v>
      </c>
      <c r="AD57" s="61">
        <f t="shared" si="6"/>
        <v>0</v>
      </c>
      <c r="AE57" s="33"/>
      <c r="AF57" s="34"/>
      <c r="AG57" s="34"/>
      <c r="AH57" s="34"/>
      <c r="AI57" s="34"/>
      <c r="AJ57" s="34"/>
      <c r="AK57" s="34"/>
      <c r="AL57" s="34"/>
      <c r="AM57" s="34"/>
      <c r="AN57" s="34"/>
      <c r="AO57" s="34"/>
    </row>
    <row r="58" spans="1:41" x14ac:dyDescent="0.25">
      <c r="A58" s="54">
        <v>48</v>
      </c>
      <c r="B58" s="85"/>
      <c r="C58" s="85"/>
      <c r="D58" s="85"/>
      <c r="E58" s="85"/>
      <c r="F58" s="55"/>
      <c r="G58" s="86"/>
      <c r="H58" s="87"/>
      <c r="I58" s="25"/>
      <c r="J58" s="25"/>
      <c r="K58" s="116">
        <f t="shared" si="4"/>
        <v>0</v>
      </c>
      <c r="L58" s="85"/>
      <c r="M58" s="85"/>
      <c r="N58" s="85"/>
      <c r="O58" s="85"/>
      <c r="P58" s="85"/>
      <c r="Q58" s="85"/>
      <c r="R58" s="85"/>
      <c r="S58" s="85"/>
      <c r="T58" s="85"/>
      <c r="U58" s="85"/>
      <c r="V58" s="85"/>
      <c r="W58" s="85"/>
      <c r="X58" s="85"/>
      <c r="Y58" s="85"/>
      <c r="Z58" s="85"/>
      <c r="AA58" s="85"/>
      <c r="AB58" s="85"/>
      <c r="AC58" s="19">
        <f t="shared" si="5"/>
        <v>0</v>
      </c>
      <c r="AD58" s="36">
        <f t="shared" si="6"/>
        <v>0</v>
      </c>
      <c r="AE58" s="33"/>
      <c r="AF58" s="34"/>
      <c r="AG58" s="34"/>
      <c r="AH58" s="34"/>
      <c r="AI58" s="34"/>
      <c r="AJ58" s="34"/>
      <c r="AK58" s="34"/>
      <c r="AL58" s="34"/>
      <c r="AM58" s="34"/>
      <c r="AN58" s="34"/>
      <c r="AO58" s="34"/>
    </row>
    <row r="59" spans="1:41" x14ac:dyDescent="0.25">
      <c r="A59" s="54">
        <v>49</v>
      </c>
      <c r="B59" s="85"/>
      <c r="C59" s="85"/>
      <c r="D59" s="85"/>
      <c r="E59" s="85"/>
      <c r="F59" s="55"/>
      <c r="G59" s="86"/>
      <c r="H59" s="87"/>
      <c r="I59" s="25"/>
      <c r="J59" s="25"/>
      <c r="K59" s="116">
        <f t="shared" si="4"/>
        <v>0</v>
      </c>
      <c r="L59" s="85"/>
      <c r="M59" s="85"/>
      <c r="N59" s="85"/>
      <c r="O59" s="85"/>
      <c r="P59" s="85"/>
      <c r="Q59" s="85"/>
      <c r="R59" s="85"/>
      <c r="S59" s="85"/>
      <c r="T59" s="85"/>
      <c r="U59" s="85"/>
      <c r="V59" s="85"/>
      <c r="W59" s="85"/>
      <c r="X59" s="85"/>
      <c r="Y59" s="85"/>
      <c r="Z59" s="85"/>
      <c r="AA59" s="85"/>
      <c r="AB59" s="85"/>
      <c r="AC59" s="19">
        <f t="shared" si="5"/>
        <v>0</v>
      </c>
      <c r="AD59" s="36">
        <f t="shared" si="6"/>
        <v>0</v>
      </c>
      <c r="AE59" s="33"/>
      <c r="AF59" s="34"/>
      <c r="AG59" s="34"/>
      <c r="AH59" s="34"/>
      <c r="AI59" s="34"/>
      <c r="AJ59" s="34"/>
      <c r="AK59" s="34"/>
      <c r="AL59" s="34"/>
      <c r="AM59" s="34"/>
      <c r="AN59" s="34"/>
      <c r="AO59" s="34"/>
    </row>
    <row r="60" spans="1:41" x14ac:dyDescent="0.25">
      <c r="A60" s="54">
        <v>50</v>
      </c>
      <c r="B60" s="85"/>
      <c r="C60" s="85"/>
      <c r="D60" s="85"/>
      <c r="E60" s="85"/>
      <c r="F60" s="55"/>
      <c r="G60" s="86"/>
      <c r="H60" s="87"/>
      <c r="I60" s="25"/>
      <c r="J60" s="25"/>
      <c r="K60" s="116">
        <f t="shared" si="4"/>
        <v>0</v>
      </c>
      <c r="L60" s="85"/>
      <c r="M60" s="85"/>
      <c r="N60" s="85"/>
      <c r="O60" s="85"/>
      <c r="P60" s="85"/>
      <c r="Q60" s="85"/>
      <c r="R60" s="85"/>
      <c r="S60" s="85"/>
      <c r="T60" s="85"/>
      <c r="U60" s="85"/>
      <c r="V60" s="85"/>
      <c r="W60" s="85"/>
      <c r="X60" s="85"/>
      <c r="Y60" s="85"/>
      <c r="Z60" s="85"/>
      <c r="AA60" s="85"/>
      <c r="AB60" s="85"/>
      <c r="AC60" s="19">
        <f t="shared" si="5"/>
        <v>0</v>
      </c>
      <c r="AD60" s="36">
        <f t="shared" si="6"/>
        <v>0</v>
      </c>
      <c r="AE60" s="33"/>
      <c r="AF60" s="34"/>
      <c r="AG60" s="34"/>
      <c r="AH60" s="34"/>
      <c r="AI60" s="34"/>
      <c r="AJ60" s="34"/>
      <c r="AK60" s="34"/>
      <c r="AL60" s="34"/>
      <c r="AM60" s="34"/>
      <c r="AN60" s="34"/>
      <c r="AO60" s="34"/>
    </row>
    <row r="61" spans="1:41" x14ac:dyDescent="0.25">
      <c r="A61" s="54">
        <v>51</v>
      </c>
      <c r="B61" s="54"/>
      <c r="C61" s="54"/>
      <c r="D61" s="54"/>
      <c r="E61" s="54"/>
      <c r="F61" s="55"/>
      <c r="G61" s="56"/>
      <c r="H61" s="57"/>
      <c r="I61" s="58"/>
      <c r="J61" s="58"/>
      <c r="K61" s="115">
        <f t="shared" si="4"/>
        <v>0</v>
      </c>
      <c r="L61" s="54"/>
      <c r="M61" s="54"/>
      <c r="N61" s="54"/>
      <c r="O61" s="54"/>
      <c r="P61" s="54"/>
      <c r="Q61" s="54"/>
      <c r="R61" s="54"/>
      <c r="S61" s="54"/>
      <c r="T61" s="54"/>
      <c r="U61" s="54"/>
      <c r="V61" s="54"/>
      <c r="W61" s="54"/>
      <c r="X61" s="54"/>
      <c r="Y61" s="54"/>
      <c r="Z61" s="54"/>
      <c r="AA61" s="54"/>
      <c r="AB61" s="54"/>
      <c r="AC61" s="19">
        <f t="shared" si="5"/>
        <v>0</v>
      </c>
      <c r="AD61" s="61">
        <f t="shared" si="6"/>
        <v>0</v>
      </c>
      <c r="AE61" s="33"/>
      <c r="AF61" s="34"/>
      <c r="AG61" s="34"/>
      <c r="AH61" s="34"/>
      <c r="AI61" s="34"/>
      <c r="AJ61" s="34"/>
      <c r="AK61" s="34"/>
      <c r="AL61" s="34"/>
      <c r="AM61" s="34"/>
      <c r="AN61" s="34"/>
      <c r="AO61" s="34"/>
    </row>
    <row r="62" spans="1:41" x14ac:dyDescent="0.25">
      <c r="A62" s="54">
        <v>52</v>
      </c>
      <c r="B62" s="54"/>
      <c r="C62" s="54"/>
      <c r="D62" s="54"/>
      <c r="E62" s="54"/>
      <c r="F62" s="55"/>
      <c r="G62" s="56"/>
      <c r="H62" s="57"/>
      <c r="I62" s="58"/>
      <c r="J62" s="58"/>
      <c r="K62" s="115">
        <f t="shared" si="4"/>
        <v>0</v>
      </c>
      <c r="L62" s="54"/>
      <c r="M62" s="54"/>
      <c r="N62" s="54"/>
      <c r="O62" s="54"/>
      <c r="P62" s="54"/>
      <c r="Q62" s="54"/>
      <c r="R62" s="54"/>
      <c r="S62" s="54"/>
      <c r="T62" s="54"/>
      <c r="U62" s="54"/>
      <c r="V62" s="54"/>
      <c r="W62" s="54"/>
      <c r="X62" s="54"/>
      <c r="Y62" s="54"/>
      <c r="Z62" s="54"/>
      <c r="AA62" s="54"/>
      <c r="AB62" s="54"/>
      <c r="AC62" s="19">
        <f t="shared" si="5"/>
        <v>0</v>
      </c>
      <c r="AD62" s="61">
        <f t="shared" si="6"/>
        <v>0</v>
      </c>
      <c r="AE62" s="33"/>
      <c r="AF62" s="34"/>
      <c r="AG62" s="34"/>
      <c r="AH62" s="34"/>
      <c r="AI62" s="34"/>
      <c r="AJ62" s="34"/>
      <c r="AK62" s="34"/>
      <c r="AL62" s="34"/>
      <c r="AM62" s="34"/>
      <c r="AN62" s="34"/>
      <c r="AO62" s="34"/>
    </row>
    <row r="63" spans="1:41" x14ac:dyDescent="0.25">
      <c r="A63" s="54">
        <v>53</v>
      </c>
      <c r="B63" s="54"/>
      <c r="C63" s="54"/>
      <c r="D63" s="54"/>
      <c r="E63" s="54"/>
      <c r="F63" s="55"/>
      <c r="G63" s="56"/>
      <c r="H63" s="57"/>
      <c r="I63" s="58"/>
      <c r="J63" s="58"/>
      <c r="K63" s="115">
        <f t="shared" si="4"/>
        <v>0</v>
      </c>
      <c r="L63" s="54"/>
      <c r="M63" s="54"/>
      <c r="N63" s="54"/>
      <c r="O63" s="54"/>
      <c r="P63" s="54"/>
      <c r="Q63" s="54"/>
      <c r="R63" s="54"/>
      <c r="S63" s="54"/>
      <c r="T63" s="54"/>
      <c r="U63" s="54"/>
      <c r="V63" s="54"/>
      <c r="W63" s="54"/>
      <c r="X63" s="54"/>
      <c r="Y63" s="54"/>
      <c r="Z63" s="54"/>
      <c r="AA63" s="54"/>
      <c r="AB63" s="54"/>
      <c r="AC63" s="19">
        <f t="shared" si="5"/>
        <v>0</v>
      </c>
      <c r="AD63" s="61">
        <f t="shared" si="6"/>
        <v>0</v>
      </c>
      <c r="AE63" s="33"/>
      <c r="AF63" s="34"/>
      <c r="AG63" s="34"/>
      <c r="AH63" s="34"/>
      <c r="AI63" s="34"/>
      <c r="AJ63" s="34"/>
      <c r="AK63" s="34"/>
      <c r="AL63" s="34"/>
      <c r="AM63" s="34"/>
      <c r="AN63" s="34"/>
      <c r="AO63" s="34"/>
    </row>
    <row r="64" spans="1:41" x14ac:dyDescent="0.25">
      <c r="A64" s="54">
        <v>54</v>
      </c>
      <c r="B64" s="85"/>
      <c r="C64" s="85"/>
      <c r="D64" s="85"/>
      <c r="E64" s="85"/>
      <c r="F64" s="55"/>
      <c r="G64" s="86"/>
      <c r="H64" s="87"/>
      <c r="I64" s="25"/>
      <c r="J64" s="25"/>
      <c r="K64" s="116">
        <f t="shared" si="4"/>
        <v>0</v>
      </c>
      <c r="L64" s="85"/>
      <c r="M64" s="85"/>
      <c r="N64" s="85"/>
      <c r="O64" s="85"/>
      <c r="P64" s="85"/>
      <c r="Q64" s="85"/>
      <c r="R64" s="85"/>
      <c r="S64" s="85"/>
      <c r="T64" s="85"/>
      <c r="U64" s="85"/>
      <c r="V64" s="85"/>
      <c r="W64" s="85"/>
      <c r="X64" s="85"/>
      <c r="Y64" s="85"/>
      <c r="Z64" s="85"/>
      <c r="AA64" s="85"/>
      <c r="AB64" s="85"/>
      <c r="AC64" s="19">
        <f t="shared" si="5"/>
        <v>0</v>
      </c>
      <c r="AD64" s="36">
        <f t="shared" si="6"/>
        <v>0</v>
      </c>
      <c r="AE64" s="33"/>
      <c r="AF64" s="34"/>
      <c r="AG64" s="34"/>
      <c r="AH64" s="34"/>
      <c r="AI64" s="34"/>
      <c r="AJ64" s="34"/>
      <c r="AK64" s="34"/>
      <c r="AL64" s="34"/>
      <c r="AM64" s="34"/>
      <c r="AN64" s="34"/>
      <c r="AO64" s="34"/>
    </row>
    <row r="65" spans="1:41" x14ac:dyDescent="0.25">
      <c r="A65" s="54">
        <v>55</v>
      </c>
      <c r="B65" s="54"/>
      <c r="C65" s="54"/>
      <c r="D65" s="54"/>
      <c r="E65" s="54"/>
      <c r="F65" s="55"/>
      <c r="G65" s="56"/>
      <c r="H65" s="57"/>
      <c r="I65" s="58"/>
      <c r="J65" s="58"/>
      <c r="K65" s="115">
        <f t="shared" si="4"/>
        <v>0</v>
      </c>
      <c r="L65" s="54"/>
      <c r="M65" s="54"/>
      <c r="N65" s="54"/>
      <c r="O65" s="54"/>
      <c r="P65" s="54"/>
      <c r="Q65" s="54"/>
      <c r="R65" s="54"/>
      <c r="S65" s="54"/>
      <c r="T65" s="54"/>
      <c r="U65" s="54"/>
      <c r="V65" s="54"/>
      <c r="W65" s="54"/>
      <c r="X65" s="54"/>
      <c r="Y65" s="54"/>
      <c r="Z65" s="54"/>
      <c r="AA65" s="54"/>
      <c r="AB65" s="54"/>
      <c r="AC65" s="19">
        <f t="shared" si="5"/>
        <v>0</v>
      </c>
      <c r="AD65" s="61">
        <f t="shared" si="6"/>
        <v>0</v>
      </c>
      <c r="AE65" s="33"/>
      <c r="AF65" s="34"/>
      <c r="AG65" s="34"/>
      <c r="AH65" s="34"/>
      <c r="AI65" s="34"/>
      <c r="AJ65" s="34"/>
      <c r="AK65" s="34"/>
      <c r="AL65" s="34"/>
      <c r="AM65" s="34"/>
      <c r="AN65" s="34"/>
      <c r="AO65" s="34"/>
    </row>
    <row r="66" spans="1:41" x14ac:dyDescent="0.25">
      <c r="A66" s="54">
        <v>56</v>
      </c>
      <c r="B66" s="85"/>
      <c r="C66" s="85"/>
      <c r="D66" s="85"/>
      <c r="E66" s="85"/>
      <c r="F66" s="55"/>
      <c r="G66" s="86"/>
      <c r="H66" s="87"/>
      <c r="I66" s="25"/>
      <c r="J66" s="25"/>
      <c r="K66" s="116">
        <f t="shared" si="4"/>
        <v>0</v>
      </c>
      <c r="L66" s="85"/>
      <c r="M66" s="85"/>
      <c r="N66" s="85"/>
      <c r="O66" s="85"/>
      <c r="P66" s="85"/>
      <c r="Q66" s="85"/>
      <c r="R66" s="85"/>
      <c r="S66" s="85"/>
      <c r="T66" s="85"/>
      <c r="U66" s="85"/>
      <c r="V66" s="85"/>
      <c r="W66" s="85"/>
      <c r="X66" s="85"/>
      <c r="Y66" s="85"/>
      <c r="Z66" s="85"/>
      <c r="AA66" s="85"/>
      <c r="AB66" s="85"/>
      <c r="AC66" s="19">
        <f t="shared" si="5"/>
        <v>0</v>
      </c>
      <c r="AD66" s="36">
        <f t="shared" si="6"/>
        <v>0</v>
      </c>
      <c r="AE66" s="33"/>
      <c r="AF66" s="34"/>
      <c r="AG66" s="34"/>
      <c r="AH66" s="34"/>
      <c r="AI66" s="34"/>
      <c r="AJ66" s="34"/>
      <c r="AK66" s="34"/>
      <c r="AL66" s="34"/>
      <c r="AM66" s="34"/>
      <c r="AN66" s="34"/>
      <c r="AO66" s="34"/>
    </row>
    <row r="67" spans="1:41" x14ac:dyDescent="0.25">
      <c r="A67" s="54">
        <v>57</v>
      </c>
      <c r="B67" s="85"/>
      <c r="C67" s="85"/>
      <c r="D67" s="85"/>
      <c r="E67" s="85"/>
      <c r="F67" s="55"/>
      <c r="G67" s="86"/>
      <c r="H67" s="87"/>
      <c r="I67" s="25"/>
      <c r="J67" s="25"/>
      <c r="K67" s="116">
        <f t="shared" si="4"/>
        <v>0</v>
      </c>
      <c r="L67" s="85"/>
      <c r="M67" s="85"/>
      <c r="N67" s="85"/>
      <c r="O67" s="85"/>
      <c r="P67" s="85"/>
      <c r="Q67" s="85"/>
      <c r="R67" s="85"/>
      <c r="S67" s="85"/>
      <c r="T67" s="85"/>
      <c r="U67" s="85"/>
      <c r="V67" s="85"/>
      <c r="W67" s="85"/>
      <c r="X67" s="85"/>
      <c r="Y67" s="85"/>
      <c r="Z67" s="85"/>
      <c r="AA67" s="85"/>
      <c r="AB67" s="85"/>
      <c r="AC67" s="19">
        <f t="shared" si="5"/>
        <v>0</v>
      </c>
      <c r="AD67" s="36">
        <f t="shared" si="6"/>
        <v>0</v>
      </c>
      <c r="AE67" s="33"/>
      <c r="AF67" s="34"/>
      <c r="AG67" s="34"/>
      <c r="AH67" s="34"/>
      <c r="AI67" s="34"/>
      <c r="AJ67" s="34"/>
      <c r="AK67" s="34"/>
      <c r="AL67" s="34"/>
      <c r="AM67" s="34"/>
      <c r="AN67" s="34"/>
      <c r="AO67" s="34"/>
    </row>
    <row r="68" spans="1:41" x14ac:dyDescent="0.25">
      <c r="A68" s="54">
        <v>58</v>
      </c>
      <c r="B68" s="85"/>
      <c r="C68" s="85"/>
      <c r="D68" s="85"/>
      <c r="E68" s="85"/>
      <c r="F68" s="55"/>
      <c r="G68" s="86"/>
      <c r="H68" s="87"/>
      <c r="I68" s="25"/>
      <c r="J68" s="25"/>
      <c r="K68" s="116">
        <f t="shared" si="4"/>
        <v>0</v>
      </c>
      <c r="L68" s="85"/>
      <c r="M68" s="85"/>
      <c r="N68" s="85"/>
      <c r="O68" s="85"/>
      <c r="P68" s="85"/>
      <c r="Q68" s="85"/>
      <c r="R68" s="85"/>
      <c r="S68" s="85"/>
      <c r="T68" s="85"/>
      <c r="U68" s="85"/>
      <c r="V68" s="85"/>
      <c r="W68" s="85"/>
      <c r="X68" s="85"/>
      <c r="Y68" s="85"/>
      <c r="Z68" s="85"/>
      <c r="AA68" s="85"/>
      <c r="AB68" s="85"/>
      <c r="AC68" s="19">
        <f t="shared" si="5"/>
        <v>0</v>
      </c>
      <c r="AD68" s="36">
        <f t="shared" si="6"/>
        <v>0</v>
      </c>
      <c r="AE68" s="33"/>
      <c r="AF68" s="34"/>
      <c r="AG68" s="34"/>
      <c r="AH68" s="34"/>
      <c r="AI68" s="34"/>
      <c r="AJ68" s="34"/>
      <c r="AK68" s="34"/>
      <c r="AL68" s="34"/>
      <c r="AM68" s="34"/>
      <c r="AN68" s="34"/>
      <c r="AO68" s="34"/>
    </row>
    <row r="69" spans="1:41" x14ac:dyDescent="0.25">
      <c r="A69" s="54">
        <v>59</v>
      </c>
      <c r="B69" s="54"/>
      <c r="C69" s="54"/>
      <c r="D69" s="54"/>
      <c r="E69" s="54"/>
      <c r="F69" s="55"/>
      <c r="G69" s="56"/>
      <c r="H69" s="57"/>
      <c r="I69" s="58"/>
      <c r="J69" s="58"/>
      <c r="K69" s="115">
        <f t="shared" si="4"/>
        <v>0</v>
      </c>
      <c r="L69" s="54"/>
      <c r="M69" s="54"/>
      <c r="N69" s="54"/>
      <c r="O69" s="54"/>
      <c r="P69" s="54"/>
      <c r="Q69" s="54"/>
      <c r="R69" s="54"/>
      <c r="S69" s="54"/>
      <c r="T69" s="54"/>
      <c r="U69" s="54"/>
      <c r="V69" s="54"/>
      <c r="W69" s="54"/>
      <c r="X69" s="54"/>
      <c r="Y69" s="54"/>
      <c r="Z69" s="54"/>
      <c r="AA69" s="54"/>
      <c r="AB69" s="54"/>
      <c r="AC69" s="19">
        <f t="shared" si="5"/>
        <v>0</v>
      </c>
      <c r="AD69" s="61">
        <f t="shared" si="6"/>
        <v>0</v>
      </c>
      <c r="AE69" s="33"/>
      <c r="AF69" s="34"/>
      <c r="AG69" s="34"/>
      <c r="AH69" s="34"/>
      <c r="AI69" s="34"/>
      <c r="AJ69" s="34"/>
      <c r="AK69" s="34"/>
      <c r="AL69" s="34"/>
      <c r="AM69" s="34"/>
      <c r="AN69" s="34"/>
      <c r="AO69" s="34"/>
    </row>
    <row r="70" spans="1:41" x14ac:dyDescent="0.25">
      <c r="A70" s="54">
        <v>60</v>
      </c>
      <c r="B70" s="54"/>
      <c r="C70" s="54"/>
      <c r="D70" s="54"/>
      <c r="E70" s="54"/>
      <c r="F70" s="55"/>
      <c r="G70" s="56"/>
      <c r="H70" s="57"/>
      <c r="I70" s="58"/>
      <c r="J70" s="58"/>
      <c r="K70" s="115">
        <f t="shared" si="4"/>
        <v>0</v>
      </c>
      <c r="L70" s="54"/>
      <c r="M70" s="54"/>
      <c r="N70" s="54"/>
      <c r="O70" s="54"/>
      <c r="P70" s="54"/>
      <c r="Q70" s="54"/>
      <c r="R70" s="54"/>
      <c r="S70" s="54"/>
      <c r="T70" s="54"/>
      <c r="U70" s="54"/>
      <c r="V70" s="54"/>
      <c r="W70" s="54"/>
      <c r="X70" s="54"/>
      <c r="Y70" s="54"/>
      <c r="Z70" s="54"/>
      <c r="AA70" s="54"/>
      <c r="AB70" s="54"/>
      <c r="AC70" s="19">
        <f t="shared" si="5"/>
        <v>0</v>
      </c>
      <c r="AD70" s="61">
        <f t="shared" si="6"/>
        <v>0</v>
      </c>
      <c r="AE70" s="33"/>
      <c r="AF70" s="34"/>
      <c r="AG70" s="34"/>
      <c r="AH70" s="34"/>
      <c r="AI70" s="34"/>
      <c r="AJ70" s="34"/>
      <c r="AK70" s="34"/>
      <c r="AL70" s="34"/>
      <c r="AM70" s="34"/>
      <c r="AN70" s="34"/>
      <c r="AO70" s="34"/>
    </row>
    <row r="71" spans="1:41" x14ac:dyDescent="0.25">
      <c r="A71" s="54">
        <v>61</v>
      </c>
      <c r="B71" s="54"/>
      <c r="C71" s="54"/>
      <c r="D71" s="54"/>
      <c r="E71" s="54"/>
      <c r="F71" s="55"/>
      <c r="G71" s="56"/>
      <c r="H71" s="57"/>
      <c r="I71" s="58"/>
      <c r="J71" s="58"/>
      <c r="K71" s="115">
        <f t="shared" si="4"/>
        <v>0</v>
      </c>
      <c r="L71" s="54"/>
      <c r="M71" s="54"/>
      <c r="N71" s="54"/>
      <c r="O71" s="54"/>
      <c r="P71" s="54"/>
      <c r="Q71" s="54"/>
      <c r="R71" s="54"/>
      <c r="S71" s="54"/>
      <c r="T71" s="54"/>
      <c r="U71" s="54"/>
      <c r="V71" s="54"/>
      <c r="W71" s="54"/>
      <c r="X71" s="54"/>
      <c r="Y71" s="54"/>
      <c r="Z71" s="54"/>
      <c r="AA71" s="54"/>
      <c r="AB71" s="54"/>
      <c r="AC71" s="19">
        <f t="shared" si="5"/>
        <v>0</v>
      </c>
      <c r="AD71" s="61">
        <f t="shared" si="6"/>
        <v>0</v>
      </c>
      <c r="AE71" s="33"/>
      <c r="AF71" s="34"/>
      <c r="AG71" s="34"/>
      <c r="AH71" s="34"/>
      <c r="AI71" s="34"/>
      <c r="AJ71" s="34"/>
      <c r="AK71" s="34"/>
      <c r="AL71" s="34"/>
      <c r="AM71" s="34"/>
      <c r="AN71" s="34"/>
      <c r="AO71" s="34"/>
    </row>
    <row r="72" spans="1:41" x14ac:dyDescent="0.25">
      <c r="A72" s="54">
        <v>62</v>
      </c>
      <c r="B72" s="54"/>
      <c r="C72" s="54"/>
      <c r="D72" s="54"/>
      <c r="E72" s="54"/>
      <c r="F72" s="55"/>
      <c r="G72" s="56"/>
      <c r="H72" s="57"/>
      <c r="I72" s="58"/>
      <c r="J72" s="58"/>
      <c r="K72" s="115">
        <f t="shared" si="4"/>
        <v>0</v>
      </c>
      <c r="L72" s="54"/>
      <c r="M72" s="54"/>
      <c r="N72" s="54"/>
      <c r="O72" s="54"/>
      <c r="P72" s="54"/>
      <c r="Q72" s="54"/>
      <c r="R72" s="54"/>
      <c r="S72" s="54"/>
      <c r="T72" s="54"/>
      <c r="U72" s="54"/>
      <c r="V72" s="54"/>
      <c r="W72" s="54"/>
      <c r="X72" s="54"/>
      <c r="Y72" s="54"/>
      <c r="Z72" s="54"/>
      <c r="AA72" s="54"/>
      <c r="AB72" s="54"/>
      <c r="AC72" s="19">
        <f t="shared" si="5"/>
        <v>0</v>
      </c>
      <c r="AD72" s="61">
        <f t="shared" si="6"/>
        <v>0</v>
      </c>
      <c r="AE72" s="33"/>
      <c r="AF72" s="34"/>
      <c r="AG72" s="34"/>
      <c r="AH72" s="34"/>
      <c r="AI72" s="34"/>
      <c r="AJ72" s="34"/>
      <c r="AK72" s="34"/>
      <c r="AL72" s="34"/>
      <c r="AM72" s="34"/>
      <c r="AN72" s="34"/>
      <c r="AO72" s="34"/>
    </row>
    <row r="73" spans="1:41" x14ac:dyDescent="0.25">
      <c r="A73" s="54">
        <v>63</v>
      </c>
      <c r="B73" s="85"/>
      <c r="C73" s="85"/>
      <c r="D73" s="85"/>
      <c r="E73" s="85"/>
      <c r="F73" s="55"/>
      <c r="G73" s="86"/>
      <c r="H73" s="87"/>
      <c r="I73" s="25"/>
      <c r="J73" s="25"/>
      <c r="K73" s="116">
        <f t="shared" si="4"/>
        <v>0</v>
      </c>
      <c r="L73" s="85"/>
      <c r="M73" s="85"/>
      <c r="N73" s="85"/>
      <c r="O73" s="85"/>
      <c r="P73" s="85"/>
      <c r="Q73" s="85"/>
      <c r="R73" s="85"/>
      <c r="S73" s="85"/>
      <c r="T73" s="85"/>
      <c r="U73" s="85"/>
      <c r="V73" s="85"/>
      <c r="W73" s="85"/>
      <c r="X73" s="85"/>
      <c r="Y73" s="85"/>
      <c r="Z73" s="85"/>
      <c r="AA73" s="85"/>
      <c r="AB73" s="85"/>
      <c r="AC73" s="19">
        <f t="shared" si="5"/>
        <v>0</v>
      </c>
      <c r="AD73" s="36">
        <f t="shared" si="6"/>
        <v>0</v>
      </c>
      <c r="AE73" s="33"/>
      <c r="AF73" s="34"/>
      <c r="AG73" s="34"/>
      <c r="AH73" s="34"/>
      <c r="AI73" s="34"/>
      <c r="AJ73" s="34"/>
      <c r="AK73" s="34"/>
      <c r="AL73" s="34"/>
      <c r="AM73" s="34"/>
      <c r="AN73" s="34"/>
      <c r="AO73" s="34"/>
    </row>
    <row r="74" spans="1:41" x14ac:dyDescent="0.25">
      <c r="A74" s="54">
        <v>64</v>
      </c>
      <c r="B74" s="54"/>
      <c r="C74" s="54"/>
      <c r="D74" s="54"/>
      <c r="E74" s="54"/>
      <c r="F74" s="55" t="str">
        <f>LEFT(H74,1)</f>
        <v/>
      </c>
      <c r="G74" s="56"/>
      <c r="H74" s="57"/>
      <c r="I74" s="58"/>
      <c r="J74" s="58"/>
      <c r="K74" s="115">
        <f t="shared" ref="K74" si="7">J74*0.0283</f>
        <v>0</v>
      </c>
      <c r="L74" s="54"/>
      <c r="M74" s="54"/>
      <c r="N74" s="54"/>
      <c r="O74" s="54"/>
      <c r="P74" s="54"/>
      <c r="Q74" s="54"/>
      <c r="R74" s="54"/>
      <c r="S74" s="54"/>
      <c r="T74" s="54"/>
      <c r="U74" s="54"/>
      <c r="V74" s="54"/>
      <c r="W74" s="54"/>
      <c r="X74" s="54"/>
      <c r="Y74" s="54"/>
      <c r="Z74" s="54"/>
      <c r="AA74" s="54"/>
      <c r="AB74" s="54"/>
      <c r="AC74" s="19">
        <f t="shared" ref="AC74" si="8">SUM(AE74:AO74)</f>
        <v>0</v>
      </c>
      <c r="AD74" s="61">
        <f t="shared" ref="AD74" si="9">SUM(L74:AC74)</f>
        <v>0</v>
      </c>
      <c r="AE74" s="33"/>
      <c r="AF74" s="34"/>
      <c r="AG74" s="34"/>
      <c r="AH74" s="34"/>
      <c r="AI74" s="34"/>
      <c r="AJ74" s="34"/>
      <c r="AK74" s="34"/>
      <c r="AL74" s="34"/>
      <c r="AM74" s="34"/>
      <c r="AN74" s="34"/>
      <c r="AO74" s="34"/>
    </row>
    <row r="75" spans="1:41" x14ac:dyDescent="0.25">
      <c r="A75" s="54">
        <v>65</v>
      </c>
      <c r="B75" s="54"/>
      <c r="C75" s="54"/>
      <c r="D75" s="54"/>
      <c r="E75" s="54"/>
      <c r="F75" s="55" t="str">
        <f>LEFT(H75,1)</f>
        <v/>
      </c>
      <c r="G75" s="56"/>
      <c r="H75" s="57"/>
      <c r="I75" s="58"/>
      <c r="J75" s="58"/>
      <c r="K75" s="115">
        <f t="shared" ref="K75:K81" si="10">J75*0.0283</f>
        <v>0</v>
      </c>
      <c r="L75" s="54"/>
      <c r="M75" s="54"/>
      <c r="N75" s="54"/>
      <c r="O75" s="54"/>
      <c r="P75" s="54"/>
      <c r="Q75" s="54"/>
      <c r="R75" s="54"/>
      <c r="S75" s="54"/>
      <c r="T75" s="54"/>
      <c r="U75" s="54"/>
      <c r="V75" s="54"/>
      <c r="W75" s="54"/>
      <c r="X75" s="54"/>
      <c r="Y75" s="54"/>
      <c r="Z75" s="54"/>
      <c r="AA75" s="54"/>
      <c r="AB75" s="54"/>
      <c r="AC75" s="19">
        <f t="shared" ref="AC75:AC81" si="11">SUM(AE75:AO75)</f>
        <v>0</v>
      </c>
      <c r="AD75" s="61">
        <f t="shared" ref="AD75:AD81" si="12">SUM(L75:AC75)</f>
        <v>0</v>
      </c>
      <c r="AE75" s="33"/>
      <c r="AF75" s="34"/>
      <c r="AG75" s="34"/>
      <c r="AH75" s="34"/>
      <c r="AI75" s="34"/>
      <c r="AJ75" s="34"/>
      <c r="AK75" s="34"/>
      <c r="AL75" s="34"/>
      <c r="AM75" s="34"/>
      <c r="AN75" s="34"/>
      <c r="AO75" s="34"/>
    </row>
    <row r="76" spans="1:41" x14ac:dyDescent="0.25">
      <c r="A76" s="54">
        <v>66</v>
      </c>
      <c r="B76" s="54"/>
      <c r="C76" s="54"/>
      <c r="D76" s="54"/>
      <c r="E76" s="54"/>
      <c r="F76" s="55" t="str">
        <f>LEFT(H76,1)</f>
        <v/>
      </c>
      <c r="G76" s="56"/>
      <c r="H76" s="57"/>
      <c r="I76" s="58"/>
      <c r="J76" s="58"/>
      <c r="K76" s="115">
        <f t="shared" si="10"/>
        <v>0</v>
      </c>
      <c r="L76" s="54"/>
      <c r="M76" s="54"/>
      <c r="N76" s="54"/>
      <c r="O76" s="54"/>
      <c r="P76" s="54"/>
      <c r="Q76" s="54"/>
      <c r="R76" s="54"/>
      <c r="S76" s="54"/>
      <c r="T76" s="54"/>
      <c r="U76" s="54"/>
      <c r="V76" s="54"/>
      <c r="W76" s="54"/>
      <c r="X76" s="54"/>
      <c r="Y76" s="54"/>
      <c r="Z76" s="54"/>
      <c r="AA76" s="54"/>
      <c r="AB76" s="54"/>
      <c r="AC76" s="19">
        <f t="shared" si="11"/>
        <v>0</v>
      </c>
      <c r="AD76" s="61">
        <f t="shared" si="12"/>
        <v>0</v>
      </c>
      <c r="AE76" s="33"/>
      <c r="AF76" s="34"/>
      <c r="AG76" s="34"/>
      <c r="AH76" s="34"/>
      <c r="AI76" s="34"/>
      <c r="AJ76" s="34"/>
      <c r="AK76" s="34"/>
      <c r="AL76" s="34"/>
      <c r="AM76" s="34"/>
      <c r="AN76" s="34"/>
      <c r="AO76" s="34"/>
    </row>
    <row r="77" spans="1:41" x14ac:dyDescent="0.25">
      <c r="A77" s="54">
        <v>67</v>
      </c>
      <c r="B77" s="54"/>
      <c r="C77" s="54"/>
      <c r="D77" s="54"/>
      <c r="E77" s="54"/>
      <c r="F77" s="55"/>
      <c r="G77" s="56"/>
      <c r="H77" s="57"/>
      <c r="I77" s="58"/>
      <c r="J77" s="58"/>
      <c r="K77" s="115">
        <f t="shared" si="10"/>
        <v>0</v>
      </c>
      <c r="L77" s="54"/>
      <c r="M77" s="54"/>
      <c r="N77" s="54"/>
      <c r="O77" s="54"/>
      <c r="P77" s="54"/>
      <c r="Q77" s="54"/>
      <c r="R77" s="54"/>
      <c r="S77" s="54"/>
      <c r="T77" s="54"/>
      <c r="U77" s="54"/>
      <c r="V77" s="54"/>
      <c r="W77" s="54"/>
      <c r="X77" s="54"/>
      <c r="Y77" s="54"/>
      <c r="Z77" s="54"/>
      <c r="AA77" s="54"/>
      <c r="AB77" s="54"/>
      <c r="AC77" s="19">
        <f t="shared" si="11"/>
        <v>0</v>
      </c>
      <c r="AD77" s="61">
        <f t="shared" si="12"/>
        <v>0</v>
      </c>
      <c r="AE77" s="33"/>
      <c r="AF77" s="34"/>
      <c r="AG77" s="34"/>
      <c r="AH77" s="34"/>
      <c r="AI77" s="34"/>
      <c r="AJ77" s="34"/>
      <c r="AK77" s="34"/>
      <c r="AL77" s="34"/>
      <c r="AM77" s="34"/>
      <c r="AN77" s="34"/>
      <c r="AO77" s="34"/>
    </row>
    <row r="78" spans="1:41" x14ac:dyDescent="0.25">
      <c r="A78" s="54">
        <v>68</v>
      </c>
      <c r="B78" s="54"/>
      <c r="C78" s="54"/>
      <c r="D78" s="54"/>
      <c r="E78" s="54"/>
      <c r="F78" s="55"/>
      <c r="G78" s="56"/>
      <c r="H78" s="57"/>
      <c r="I78" s="58"/>
      <c r="J78" s="58"/>
      <c r="K78" s="115">
        <f t="shared" si="10"/>
        <v>0</v>
      </c>
      <c r="L78" s="54"/>
      <c r="M78" s="54"/>
      <c r="N78" s="54"/>
      <c r="O78" s="54"/>
      <c r="P78" s="54"/>
      <c r="Q78" s="54"/>
      <c r="R78" s="54"/>
      <c r="S78" s="54"/>
      <c r="T78" s="54"/>
      <c r="U78" s="54"/>
      <c r="V78" s="54"/>
      <c r="W78" s="54"/>
      <c r="X78" s="54"/>
      <c r="Y78" s="54"/>
      <c r="Z78" s="54"/>
      <c r="AA78" s="54"/>
      <c r="AB78" s="54"/>
      <c r="AC78" s="19">
        <f t="shared" si="11"/>
        <v>0</v>
      </c>
      <c r="AD78" s="61">
        <f t="shared" si="12"/>
        <v>0</v>
      </c>
      <c r="AE78" s="33"/>
      <c r="AF78" s="34"/>
      <c r="AG78" s="34"/>
      <c r="AH78" s="34"/>
      <c r="AI78" s="34"/>
      <c r="AJ78" s="34"/>
      <c r="AK78" s="34"/>
      <c r="AL78" s="34"/>
      <c r="AM78" s="34"/>
      <c r="AN78" s="34"/>
      <c r="AO78" s="34"/>
    </row>
    <row r="79" spans="1:41" x14ac:dyDescent="0.25">
      <c r="A79" s="54">
        <v>69</v>
      </c>
      <c r="B79" s="54"/>
      <c r="C79" s="54"/>
      <c r="D79" s="54"/>
      <c r="E79" s="54"/>
      <c r="F79" s="55"/>
      <c r="G79" s="56"/>
      <c r="H79" s="57"/>
      <c r="I79" s="58"/>
      <c r="J79" s="58"/>
      <c r="K79" s="115">
        <f t="shared" si="10"/>
        <v>0</v>
      </c>
      <c r="L79" s="54"/>
      <c r="M79" s="54"/>
      <c r="N79" s="54"/>
      <c r="O79" s="54"/>
      <c r="P79" s="54"/>
      <c r="Q79" s="54"/>
      <c r="R79" s="54"/>
      <c r="S79" s="54"/>
      <c r="T79" s="54"/>
      <c r="U79" s="54"/>
      <c r="V79" s="54"/>
      <c r="W79" s="54"/>
      <c r="X79" s="54"/>
      <c r="Y79" s="54"/>
      <c r="Z79" s="54"/>
      <c r="AA79" s="54"/>
      <c r="AB79" s="54"/>
      <c r="AC79" s="19">
        <f t="shared" si="11"/>
        <v>0</v>
      </c>
      <c r="AD79" s="61">
        <f t="shared" si="12"/>
        <v>0</v>
      </c>
      <c r="AE79" s="33"/>
      <c r="AF79" s="34"/>
      <c r="AG79" s="34"/>
      <c r="AH79" s="34"/>
      <c r="AI79" s="34"/>
      <c r="AJ79" s="34"/>
      <c r="AK79" s="34"/>
      <c r="AL79" s="34"/>
      <c r="AM79" s="34"/>
      <c r="AN79" s="34"/>
      <c r="AO79" s="34"/>
    </row>
    <row r="80" spans="1:41" x14ac:dyDescent="0.25">
      <c r="A80" s="54">
        <v>70</v>
      </c>
      <c r="B80" s="85"/>
      <c r="C80" s="85"/>
      <c r="D80" s="85"/>
      <c r="E80" s="85"/>
      <c r="F80" s="55"/>
      <c r="G80" s="86"/>
      <c r="H80" s="87"/>
      <c r="I80" s="25"/>
      <c r="J80" s="25"/>
      <c r="K80" s="116">
        <f t="shared" si="10"/>
        <v>0</v>
      </c>
      <c r="L80" s="85"/>
      <c r="M80" s="85"/>
      <c r="N80" s="85"/>
      <c r="O80" s="85"/>
      <c r="P80" s="85"/>
      <c r="Q80" s="85"/>
      <c r="R80" s="85"/>
      <c r="S80" s="85"/>
      <c r="T80" s="85"/>
      <c r="U80" s="85"/>
      <c r="V80" s="85"/>
      <c r="W80" s="85"/>
      <c r="X80" s="85"/>
      <c r="Y80" s="85"/>
      <c r="Z80" s="85"/>
      <c r="AA80" s="85"/>
      <c r="AB80" s="85"/>
      <c r="AC80" s="19">
        <f t="shared" si="11"/>
        <v>0</v>
      </c>
      <c r="AD80" s="36">
        <f t="shared" si="12"/>
        <v>0</v>
      </c>
      <c r="AE80" s="33"/>
      <c r="AF80" s="34"/>
      <c r="AG80" s="34"/>
      <c r="AH80" s="34"/>
      <c r="AI80" s="34"/>
      <c r="AJ80" s="34"/>
      <c r="AK80" s="34"/>
      <c r="AL80" s="34"/>
      <c r="AM80" s="34"/>
      <c r="AN80" s="34"/>
      <c r="AO80" s="34"/>
    </row>
    <row r="81" spans="1:41" x14ac:dyDescent="0.25">
      <c r="A81" s="54"/>
      <c r="B81" s="85"/>
      <c r="C81" s="85"/>
      <c r="D81" s="85"/>
      <c r="E81" s="85" t="str">
        <f>LEFT(H81,1)</f>
        <v/>
      </c>
      <c r="F81" s="85"/>
      <c r="G81" s="86"/>
      <c r="H81" s="87"/>
      <c r="I81" s="25"/>
      <c r="J81" s="25"/>
      <c r="K81" s="116">
        <f t="shared" si="10"/>
        <v>0</v>
      </c>
      <c r="L81" s="85"/>
      <c r="M81" s="85"/>
      <c r="N81" s="85"/>
      <c r="O81" s="85"/>
      <c r="P81" s="85"/>
      <c r="Q81" s="85"/>
      <c r="R81" s="85"/>
      <c r="S81" s="85"/>
      <c r="T81" s="85"/>
      <c r="U81" s="85"/>
      <c r="V81" s="85"/>
      <c r="W81" s="85"/>
      <c r="X81" s="85"/>
      <c r="Y81" s="85"/>
      <c r="Z81" s="85"/>
      <c r="AA81" s="85"/>
      <c r="AB81" s="85"/>
      <c r="AC81" s="19">
        <f t="shared" si="11"/>
        <v>0</v>
      </c>
      <c r="AD81" s="36">
        <f t="shared" si="12"/>
        <v>0</v>
      </c>
      <c r="AE81" s="33"/>
      <c r="AF81" s="34"/>
      <c r="AG81" s="34"/>
      <c r="AH81" s="34"/>
      <c r="AI81" s="34"/>
      <c r="AJ81" s="34"/>
      <c r="AK81" s="34"/>
      <c r="AL81" s="34"/>
      <c r="AM81" s="34"/>
      <c r="AN81" s="34"/>
      <c r="AO81" s="34"/>
    </row>
    <row r="82" spans="1:41" x14ac:dyDescent="0.25">
      <c r="A82" s="308"/>
      <c r="B82" s="353"/>
      <c r="C82" s="353"/>
      <c r="D82" s="353"/>
      <c r="E82" s="120"/>
      <c r="F82" s="304"/>
      <c r="G82" s="8"/>
      <c r="I82" s="24"/>
      <c r="J82" s="305"/>
      <c r="K82" s="353"/>
      <c r="L82" s="353"/>
      <c r="M82" s="353"/>
      <c r="N82" s="353"/>
      <c r="O82" s="353"/>
      <c r="P82" s="353"/>
      <c r="Q82" s="353"/>
      <c r="R82" s="353"/>
      <c r="S82" s="353"/>
      <c r="T82" s="353"/>
      <c r="U82" s="353"/>
      <c r="V82" s="353"/>
      <c r="W82" s="353"/>
      <c r="X82" s="353"/>
      <c r="Y82" s="353"/>
      <c r="Z82" s="353"/>
      <c r="AA82" s="353"/>
      <c r="AB82" s="308"/>
      <c r="AC82" s="3"/>
      <c r="AD82" s="354"/>
      <c r="AE82" s="354"/>
      <c r="AF82" s="354"/>
      <c r="AG82" s="354"/>
      <c r="AH82" s="354"/>
      <c r="AI82" s="354"/>
      <c r="AJ82" s="354"/>
      <c r="AK82" s="139"/>
      <c r="AL82" s="29"/>
      <c r="AM82" s="29"/>
      <c r="AN82" s="29"/>
    </row>
    <row r="83" spans="1:41" x14ac:dyDescent="0.25">
      <c r="A83" s="308"/>
      <c r="B83" s="304" t="s">
        <v>66</v>
      </c>
      <c r="C83" s="350"/>
      <c r="D83" s="350"/>
      <c r="E83" s="350"/>
      <c r="F83" s="350"/>
      <c r="G83" s="8"/>
      <c r="H83" s="37">
        <f>SUM(J83*2.204)</f>
        <v>103.57069859999999</v>
      </c>
      <c r="I83" s="305"/>
      <c r="J83" s="37">
        <f>SUM(K11:K42)</f>
        <v>46.992149999999988</v>
      </c>
      <c r="K83" s="305">
        <f t="shared" ref="K83:AO83" si="13">SUM(K11:K81)</f>
        <v>46.992149999999988</v>
      </c>
      <c r="L83" s="305">
        <f t="shared" si="13"/>
        <v>1</v>
      </c>
      <c r="M83" s="305">
        <f t="shared" si="13"/>
        <v>0</v>
      </c>
      <c r="N83" s="305">
        <f>SUM(N11:N81)</f>
        <v>6</v>
      </c>
      <c r="O83" s="305">
        <f t="shared" si="13"/>
        <v>0</v>
      </c>
      <c r="P83" s="305">
        <f t="shared" si="13"/>
        <v>0</v>
      </c>
      <c r="Q83" s="305">
        <f t="shared" si="13"/>
        <v>0</v>
      </c>
      <c r="R83" s="305">
        <f t="shared" si="13"/>
        <v>7</v>
      </c>
      <c r="S83" s="305">
        <f t="shared" si="13"/>
        <v>0</v>
      </c>
      <c r="T83" s="305">
        <f t="shared" si="13"/>
        <v>0</v>
      </c>
      <c r="U83" s="305">
        <f t="shared" si="13"/>
        <v>0</v>
      </c>
      <c r="V83" s="305">
        <f t="shared" si="13"/>
        <v>21</v>
      </c>
      <c r="W83" s="305">
        <f t="shared" si="13"/>
        <v>15</v>
      </c>
      <c r="X83" s="305">
        <f t="shared" si="13"/>
        <v>0</v>
      </c>
      <c r="Y83" s="305">
        <f t="shared" si="13"/>
        <v>0</v>
      </c>
      <c r="Z83" s="305">
        <f t="shared" si="13"/>
        <v>0</v>
      </c>
      <c r="AA83" s="305">
        <f t="shared" si="13"/>
        <v>0</v>
      </c>
      <c r="AB83" s="305">
        <f t="shared" si="13"/>
        <v>0</v>
      </c>
      <c r="AC83" s="305">
        <f t="shared" si="13"/>
        <v>4</v>
      </c>
      <c r="AD83" s="305">
        <f t="shared" si="13"/>
        <v>54</v>
      </c>
      <c r="AE83" s="305">
        <f t="shared" si="13"/>
        <v>0</v>
      </c>
      <c r="AF83" s="305">
        <f t="shared" si="13"/>
        <v>0</v>
      </c>
      <c r="AG83" s="305">
        <f t="shared" si="13"/>
        <v>0</v>
      </c>
      <c r="AH83" s="305">
        <f t="shared" si="13"/>
        <v>1</v>
      </c>
      <c r="AI83" s="305">
        <f t="shared" si="13"/>
        <v>0</v>
      </c>
      <c r="AJ83" s="305">
        <f t="shared" si="13"/>
        <v>0</v>
      </c>
      <c r="AK83" s="305">
        <f t="shared" si="13"/>
        <v>0</v>
      </c>
      <c r="AL83" s="305">
        <f t="shared" si="13"/>
        <v>0</v>
      </c>
      <c r="AM83" s="305">
        <f t="shared" si="13"/>
        <v>0</v>
      </c>
      <c r="AN83" s="305">
        <f t="shared" si="13"/>
        <v>0</v>
      </c>
      <c r="AO83" s="305">
        <f t="shared" si="13"/>
        <v>3</v>
      </c>
    </row>
    <row r="84" spans="1:41" x14ac:dyDescent="0.25">
      <c r="A84" s="308"/>
      <c r="B84" s="351"/>
      <c r="C84" s="351"/>
      <c r="D84" s="351"/>
      <c r="E84" s="305"/>
      <c r="F84" s="304"/>
      <c r="G84" s="8"/>
      <c r="H84" s="305"/>
      <c r="I84" s="305"/>
      <c r="J84" s="305"/>
      <c r="K84" s="351"/>
      <c r="L84" s="351"/>
      <c r="M84" s="351"/>
      <c r="N84" s="351"/>
      <c r="O84" s="351"/>
      <c r="P84" s="351"/>
      <c r="Q84" s="351"/>
      <c r="R84" s="351"/>
      <c r="S84" s="351"/>
      <c r="T84" s="351"/>
      <c r="U84" s="351"/>
      <c r="V84" s="351"/>
      <c r="W84" s="351"/>
      <c r="X84" s="351"/>
      <c r="Y84" s="351"/>
      <c r="Z84" s="351"/>
      <c r="AA84" s="351"/>
      <c r="AB84" s="308"/>
      <c r="AC84" s="3"/>
      <c r="AD84" s="352"/>
      <c r="AE84" s="352"/>
      <c r="AF84" s="352"/>
      <c r="AG84" s="352"/>
      <c r="AH84" s="352"/>
      <c r="AI84" s="352"/>
      <c r="AJ84" s="352"/>
      <c r="AK84" s="306"/>
    </row>
    <row r="85" spans="1:41" x14ac:dyDescent="0.25">
      <c r="B85" s="186" t="s">
        <v>121</v>
      </c>
    </row>
    <row r="86" spans="1:41" x14ac:dyDescent="0.25">
      <c r="B86" s="186" t="s">
        <v>123</v>
      </c>
    </row>
    <row r="87" spans="1:41" x14ac:dyDescent="0.25">
      <c r="E87" s="186" t="s">
        <v>342</v>
      </c>
      <c r="AA87" s="35"/>
      <c r="AB87" s="26"/>
      <c r="AC87" s="26"/>
      <c r="AJ87" s="186"/>
      <c r="AK87" s="186"/>
      <c r="AL87" s="186"/>
      <c r="AM87" s="186"/>
      <c r="AN87" s="186"/>
    </row>
    <row r="88" spans="1:41" x14ac:dyDescent="0.25">
      <c r="A88" s="55">
        <v>1</v>
      </c>
      <c r="B88" s="80">
        <v>1</v>
      </c>
      <c r="C88" s="80" t="s">
        <v>197</v>
      </c>
      <c r="D88" s="80" t="s">
        <v>162</v>
      </c>
      <c r="E88" s="83" t="s">
        <v>311</v>
      </c>
      <c r="F88" s="83" t="s">
        <v>33</v>
      </c>
      <c r="G88" s="83" t="s">
        <v>1127</v>
      </c>
      <c r="AC88" s="186"/>
      <c r="AD88" s="186"/>
      <c r="AE88" s="186"/>
      <c r="AF88" s="186"/>
      <c r="AG88" s="186"/>
      <c r="AH88" s="186"/>
      <c r="AI88" s="186"/>
      <c r="AJ88" s="186"/>
      <c r="AK88" s="186"/>
      <c r="AL88" s="186"/>
      <c r="AM88" s="186"/>
      <c r="AN88" s="186"/>
    </row>
    <row r="89" spans="1:41" x14ac:dyDescent="0.25">
      <c r="A89" s="85">
        <v>2</v>
      </c>
      <c r="B89" s="54">
        <v>2</v>
      </c>
      <c r="C89" s="54" t="s">
        <v>531</v>
      </c>
      <c r="D89" s="54" t="s">
        <v>335</v>
      </c>
      <c r="E89" s="58" t="s">
        <v>315</v>
      </c>
      <c r="F89" s="58" t="s">
        <v>283</v>
      </c>
      <c r="G89" s="70" t="s">
        <v>1129</v>
      </c>
      <c r="AC89" s="186"/>
      <c r="AD89" s="186"/>
      <c r="AE89" s="186"/>
      <c r="AF89" s="186"/>
      <c r="AG89" s="186"/>
      <c r="AH89" s="186"/>
      <c r="AI89" s="186"/>
      <c r="AJ89" s="186"/>
      <c r="AK89" s="186"/>
      <c r="AL89" s="186"/>
      <c r="AM89" s="186"/>
      <c r="AN89" s="186"/>
    </row>
    <row r="90" spans="1:41" x14ac:dyDescent="0.25">
      <c r="A90" s="54">
        <v>3</v>
      </c>
      <c r="B90" s="54">
        <v>3</v>
      </c>
      <c r="C90" s="54" t="s">
        <v>435</v>
      </c>
      <c r="D90" s="54" t="s">
        <v>335</v>
      </c>
      <c r="E90" s="58" t="s">
        <v>106</v>
      </c>
      <c r="F90" s="58" t="s">
        <v>230</v>
      </c>
      <c r="G90" s="58" t="s">
        <v>980</v>
      </c>
      <c r="AC90" s="186"/>
      <c r="AD90" s="186"/>
      <c r="AE90" s="186"/>
      <c r="AF90" s="186"/>
      <c r="AG90" s="186"/>
      <c r="AH90" s="186"/>
      <c r="AI90" s="186"/>
      <c r="AJ90" s="186"/>
      <c r="AK90" s="186"/>
      <c r="AL90" s="186"/>
      <c r="AM90" s="186"/>
      <c r="AN90" s="186"/>
    </row>
    <row r="92" spans="1:41" x14ac:dyDescent="0.25">
      <c r="B92" s="186" t="s">
        <v>322</v>
      </c>
      <c r="C92" s="186" t="s">
        <v>1147</v>
      </c>
      <c r="D92" s="276" t="s">
        <v>1148</v>
      </c>
      <c r="E92" s="186" t="s">
        <v>386</v>
      </c>
      <c r="F92" s="13">
        <v>90</v>
      </c>
      <c r="AN92" s="186"/>
    </row>
    <row r="93" spans="1:41" x14ac:dyDescent="0.25">
      <c r="B93" s="186" t="s">
        <v>124</v>
      </c>
      <c r="C93" s="186" t="s">
        <v>1076</v>
      </c>
      <c r="D93" s="284"/>
      <c r="F93" s="13">
        <v>90</v>
      </c>
      <c r="G93" s="108"/>
      <c r="AN93" s="186"/>
    </row>
    <row r="94" spans="1:41" x14ac:dyDescent="0.25">
      <c r="B94" s="186" t="s">
        <v>323</v>
      </c>
      <c r="C94" s="107" t="s">
        <v>1149</v>
      </c>
      <c r="D94" s="186" t="s">
        <v>982</v>
      </c>
      <c r="E94" s="186" t="s">
        <v>175</v>
      </c>
      <c r="F94" s="13">
        <v>40</v>
      </c>
      <c r="AN94" s="186"/>
    </row>
    <row r="96" spans="1:41" x14ac:dyDescent="0.25">
      <c r="F96" s="108"/>
      <c r="AN96" s="186"/>
    </row>
    <row r="98" spans="6:40" x14ac:dyDescent="0.25">
      <c r="F98" s="109" t="s">
        <v>1150</v>
      </c>
      <c r="AN98" s="186"/>
    </row>
    <row r="99" spans="6:40" x14ac:dyDescent="0.25">
      <c r="F99" s="109" t="s">
        <v>324</v>
      </c>
      <c r="AN99" s="186"/>
    </row>
    <row r="100" spans="6:40" x14ac:dyDescent="0.25">
      <c r="F100" s="109" t="s">
        <v>325</v>
      </c>
      <c r="AN100" s="186"/>
    </row>
    <row r="101" spans="6:40" x14ac:dyDescent="0.25">
      <c r="F101" s="109" t="s">
        <v>197</v>
      </c>
      <c r="G101" s="186" t="s">
        <v>1127</v>
      </c>
      <c r="H101" s="13">
        <v>90</v>
      </c>
      <c r="P101" s="35"/>
      <c r="Q101" s="35"/>
      <c r="R101" s="35"/>
      <c r="S101" s="35"/>
      <c r="T101" s="35"/>
      <c r="U101" s="35"/>
      <c r="V101" s="35"/>
      <c r="W101" s="35"/>
      <c r="X101" s="26"/>
      <c r="Y101" s="26"/>
      <c r="Z101" s="26"/>
      <c r="AA101" s="26"/>
      <c r="AB101" s="26"/>
      <c r="AC101" s="26"/>
      <c r="AD101" s="186"/>
      <c r="AE101" s="186"/>
      <c r="AF101" s="186"/>
      <c r="AG101" s="186"/>
      <c r="AH101" s="186"/>
      <c r="AI101" s="186"/>
      <c r="AJ101" s="186"/>
      <c r="AK101" s="186"/>
      <c r="AL101" s="186"/>
      <c r="AM101" s="186"/>
      <c r="AN101" s="186"/>
    </row>
    <row r="102" spans="6:40" x14ac:dyDescent="0.25">
      <c r="F102" s="109" t="s">
        <v>531</v>
      </c>
      <c r="G102" s="186" t="s">
        <v>1129</v>
      </c>
      <c r="H102" s="13">
        <v>70</v>
      </c>
      <c r="O102" s="35"/>
      <c r="P102" s="26"/>
      <c r="Q102" s="26"/>
      <c r="R102" s="26"/>
      <c r="S102" s="26"/>
      <c r="T102" s="26"/>
      <c r="U102" s="26"/>
      <c r="V102" s="26"/>
      <c r="W102" s="26"/>
      <c r="X102" s="26"/>
      <c r="Y102" s="26"/>
      <c r="Z102" s="26"/>
      <c r="AA102" s="26"/>
      <c r="AB102" s="26"/>
      <c r="AC102" s="186"/>
      <c r="AD102" s="186"/>
      <c r="AE102" s="186"/>
      <c r="AF102" s="186"/>
      <c r="AG102" s="186"/>
      <c r="AH102" s="186"/>
      <c r="AI102" s="186"/>
      <c r="AJ102" s="186"/>
      <c r="AK102" s="186"/>
      <c r="AL102" s="186"/>
      <c r="AM102" s="186"/>
      <c r="AN102" s="186"/>
    </row>
    <row r="103" spans="6:40" x14ac:dyDescent="0.25">
      <c r="F103" s="109" t="s">
        <v>435</v>
      </c>
      <c r="G103" s="186" t="s">
        <v>980</v>
      </c>
      <c r="H103" s="13">
        <v>40</v>
      </c>
      <c r="AC103" s="186"/>
      <c r="AD103" s="186"/>
      <c r="AE103" s="186"/>
      <c r="AF103" s="186"/>
      <c r="AG103" s="186"/>
      <c r="AH103" s="186"/>
      <c r="AI103" s="186"/>
      <c r="AJ103" s="186"/>
      <c r="AK103" s="186"/>
      <c r="AL103" s="186"/>
      <c r="AM103" s="186"/>
      <c r="AN103" s="186"/>
    </row>
    <row r="104" spans="6:40" x14ac:dyDescent="0.25">
      <c r="F104" s="109" t="s">
        <v>411</v>
      </c>
      <c r="G104" s="186" t="s">
        <v>1049</v>
      </c>
      <c r="H104" s="13">
        <v>20</v>
      </c>
      <c r="AC104" s="186"/>
      <c r="AD104" s="186"/>
      <c r="AE104" s="186"/>
      <c r="AF104" s="186"/>
      <c r="AG104" s="186"/>
      <c r="AH104" s="186"/>
      <c r="AI104" s="186"/>
      <c r="AJ104" s="186"/>
      <c r="AK104" s="186"/>
      <c r="AL104" s="186"/>
      <c r="AM104" s="186"/>
      <c r="AN104" s="186"/>
    </row>
    <row r="105" spans="6:40" x14ac:dyDescent="0.25">
      <c r="F105" s="109"/>
      <c r="H105" s="13"/>
      <c r="AC105" s="186"/>
      <c r="AD105" s="186"/>
      <c r="AE105" s="186"/>
      <c r="AF105" s="186"/>
      <c r="AG105" s="186"/>
      <c r="AH105" s="186"/>
      <c r="AI105" s="186"/>
      <c r="AJ105" s="186"/>
      <c r="AK105" s="186"/>
      <c r="AL105" s="186"/>
      <c r="AM105" s="186"/>
      <c r="AN105" s="186"/>
    </row>
    <row r="106" spans="6:40" x14ac:dyDescent="0.25">
      <c r="F106" s="109" t="s">
        <v>326</v>
      </c>
      <c r="AC106" s="186"/>
      <c r="AD106" s="186"/>
      <c r="AE106" s="186"/>
      <c r="AF106" s="186"/>
      <c r="AG106" s="186"/>
      <c r="AH106" s="186"/>
      <c r="AI106" s="186"/>
      <c r="AJ106" s="186"/>
      <c r="AK106" s="186"/>
      <c r="AL106" s="186"/>
      <c r="AM106" s="186"/>
      <c r="AN106" s="186"/>
    </row>
    <row r="107" spans="6:40" x14ac:dyDescent="0.25">
      <c r="F107" s="109" t="s">
        <v>546</v>
      </c>
      <c r="G107" s="186" t="s">
        <v>394</v>
      </c>
      <c r="H107" s="13">
        <v>90</v>
      </c>
      <c r="AC107" s="186"/>
      <c r="AD107" s="186"/>
      <c r="AE107" s="186"/>
      <c r="AF107" s="186"/>
      <c r="AG107" s="186"/>
      <c r="AH107" s="186"/>
      <c r="AI107" s="186"/>
      <c r="AJ107" s="186"/>
      <c r="AK107" s="186"/>
      <c r="AL107" s="186"/>
      <c r="AM107" s="186"/>
      <c r="AN107" s="186"/>
    </row>
    <row r="108" spans="6:40" x14ac:dyDescent="0.25">
      <c r="F108" s="109" t="s">
        <v>130</v>
      </c>
      <c r="G108" s="186" t="s">
        <v>1142</v>
      </c>
      <c r="H108" s="13">
        <v>70</v>
      </c>
      <c r="AC108" s="186"/>
      <c r="AD108" s="186"/>
      <c r="AE108" s="186"/>
      <c r="AF108" s="186"/>
      <c r="AG108" s="186"/>
      <c r="AH108" s="186"/>
      <c r="AI108" s="186"/>
      <c r="AJ108" s="186"/>
      <c r="AK108" s="186"/>
      <c r="AL108" s="186"/>
      <c r="AM108" s="186"/>
      <c r="AN108" s="186"/>
    </row>
    <row r="109" spans="6:40" x14ac:dyDescent="0.25">
      <c r="F109" s="109" t="s">
        <v>148</v>
      </c>
      <c r="G109" s="186" t="s">
        <v>220</v>
      </c>
      <c r="H109" s="13">
        <v>40</v>
      </c>
      <c r="AC109" s="186"/>
      <c r="AD109" s="186"/>
      <c r="AE109" s="186"/>
      <c r="AF109" s="186"/>
      <c r="AG109" s="186"/>
      <c r="AH109" s="186"/>
      <c r="AI109" s="186"/>
      <c r="AJ109" s="186"/>
      <c r="AK109" s="186"/>
      <c r="AL109" s="186"/>
      <c r="AM109" s="186"/>
      <c r="AN109" s="186"/>
    </row>
    <row r="110" spans="6:40" x14ac:dyDescent="0.25">
      <c r="F110" s="109" t="s">
        <v>538</v>
      </c>
      <c r="G110" s="186" t="s">
        <v>88</v>
      </c>
      <c r="H110" s="13">
        <v>20</v>
      </c>
      <c r="AC110" s="186"/>
      <c r="AD110" s="186"/>
      <c r="AE110" s="186"/>
      <c r="AF110" s="186"/>
      <c r="AG110" s="186"/>
      <c r="AH110" s="186"/>
      <c r="AI110" s="186"/>
      <c r="AJ110" s="186"/>
      <c r="AK110" s="186"/>
      <c r="AL110" s="186"/>
      <c r="AM110" s="186"/>
      <c r="AN110" s="186"/>
    </row>
    <row r="111" spans="6:40" x14ac:dyDescent="0.25">
      <c r="F111" s="109"/>
      <c r="H111" s="13"/>
      <c r="AC111" s="186"/>
      <c r="AD111" s="186"/>
      <c r="AE111" s="186"/>
      <c r="AF111" s="186"/>
      <c r="AG111" s="186"/>
      <c r="AH111" s="186"/>
      <c r="AI111" s="186"/>
      <c r="AJ111" s="186"/>
      <c r="AK111" s="186"/>
      <c r="AL111" s="186"/>
      <c r="AM111" s="186"/>
      <c r="AN111" s="186"/>
    </row>
    <row r="112" spans="6:40" x14ac:dyDescent="0.25">
      <c r="F112" s="109" t="s">
        <v>479</v>
      </c>
      <c r="AC112" s="186"/>
      <c r="AD112" s="186"/>
      <c r="AE112" s="186"/>
      <c r="AF112" s="186"/>
      <c r="AG112" s="186"/>
      <c r="AH112" s="186"/>
      <c r="AI112" s="186"/>
      <c r="AJ112" s="186"/>
      <c r="AK112" s="186"/>
      <c r="AL112" s="186"/>
      <c r="AM112" s="186"/>
      <c r="AN112" s="186"/>
    </row>
    <row r="113" spans="6:40" x14ac:dyDescent="0.25">
      <c r="F113" s="109" t="s">
        <v>549</v>
      </c>
      <c r="G113" s="186" t="s">
        <v>1132</v>
      </c>
      <c r="H113" s="13">
        <v>90</v>
      </c>
      <c r="AC113" s="186"/>
      <c r="AD113" s="186"/>
      <c r="AE113" s="186"/>
      <c r="AF113" s="186"/>
      <c r="AG113" s="186"/>
      <c r="AH113" s="186"/>
      <c r="AI113" s="186"/>
      <c r="AJ113" s="186"/>
      <c r="AK113" s="186"/>
      <c r="AL113" s="186"/>
      <c r="AM113" s="186"/>
      <c r="AN113" s="186"/>
    </row>
    <row r="114" spans="6:40" x14ac:dyDescent="0.25">
      <c r="F114" s="109" t="s">
        <v>398</v>
      </c>
      <c r="G114" s="186" t="s">
        <v>1039</v>
      </c>
      <c r="H114" s="13">
        <v>70</v>
      </c>
      <c r="AC114" s="186"/>
      <c r="AD114" s="186"/>
      <c r="AE114" s="186"/>
      <c r="AF114" s="186"/>
      <c r="AG114" s="186"/>
      <c r="AH114" s="186"/>
      <c r="AI114" s="186"/>
      <c r="AJ114" s="186"/>
      <c r="AK114" s="186"/>
      <c r="AL114" s="186"/>
      <c r="AM114" s="186"/>
      <c r="AN114" s="186"/>
    </row>
    <row r="115" spans="6:40" x14ac:dyDescent="0.25">
      <c r="F115" s="109" t="s">
        <v>581</v>
      </c>
      <c r="G115" s="186" t="s">
        <v>1134</v>
      </c>
      <c r="H115" s="13">
        <v>40</v>
      </c>
    </row>
    <row r="116" spans="6:40" x14ac:dyDescent="0.25">
      <c r="F116" s="109" t="s">
        <v>532</v>
      </c>
      <c r="G116" s="186" t="s">
        <v>1136</v>
      </c>
      <c r="H116" s="13">
        <v>20</v>
      </c>
    </row>
    <row r="117" spans="6:40" x14ac:dyDescent="0.25">
      <c r="F117" s="109"/>
      <c r="H117" s="13"/>
    </row>
    <row r="118" spans="6:40" x14ac:dyDescent="0.25">
      <c r="H118" s="13"/>
    </row>
    <row r="120" spans="6:40" x14ac:dyDescent="0.25">
      <c r="H120" s="13"/>
      <c r="J120" s="13"/>
    </row>
    <row r="121" spans="6:40" x14ac:dyDescent="0.25">
      <c r="H121" s="13"/>
      <c r="J121" s="13"/>
    </row>
    <row r="122" spans="6:40" x14ac:dyDescent="0.25">
      <c r="H122" s="13"/>
      <c r="J122" s="13"/>
      <c r="AC122" s="186"/>
      <c r="AD122" s="186"/>
      <c r="AE122" s="186"/>
      <c r="AF122" s="186"/>
      <c r="AG122" s="186"/>
      <c r="AH122" s="186"/>
      <c r="AI122" s="186"/>
      <c r="AJ122" s="186"/>
      <c r="AK122" s="186"/>
      <c r="AL122" s="186"/>
      <c r="AM122" s="186"/>
      <c r="AN122" s="186"/>
    </row>
    <row r="123" spans="6:40" x14ac:dyDescent="0.25">
      <c r="H123" s="13"/>
    </row>
    <row r="125" spans="6:40" x14ac:dyDescent="0.25">
      <c r="F125" s="108"/>
      <c r="H125" s="13"/>
    </row>
    <row r="126" spans="6:40" x14ac:dyDescent="0.25">
      <c r="H126" s="13"/>
    </row>
    <row r="127" spans="6:40" x14ac:dyDescent="0.25">
      <c r="H127" s="13"/>
    </row>
    <row r="128" spans="6:40" x14ac:dyDescent="0.25">
      <c r="AC128" s="186"/>
      <c r="AD128" s="186"/>
      <c r="AE128" s="186"/>
      <c r="AF128" s="186"/>
      <c r="AG128" s="186"/>
      <c r="AH128" s="186"/>
      <c r="AI128" s="186"/>
      <c r="AJ128" s="186"/>
      <c r="AK128" s="186"/>
      <c r="AL128" s="186"/>
      <c r="AM128" s="186"/>
      <c r="AN128" s="186"/>
    </row>
  </sheetData>
  <sortState ref="B11:AO55">
    <sortCondition ref="G11:G55"/>
    <sortCondition descending="1" ref="J11:J55"/>
  </sortState>
  <mergeCells count="12">
    <mergeCell ref="B82:D82"/>
    <mergeCell ref="K82:AA82"/>
    <mergeCell ref="AD82:AJ82"/>
    <mergeCell ref="C83:F83"/>
    <mergeCell ref="B84:D84"/>
    <mergeCell ref="K84:AA84"/>
    <mergeCell ref="AD84:AJ84"/>
    <mergeCell ref="C2:D2"/>
    <mergeCell ref="C3:D3"/>
    <mergeCell ref="C4:D4"/>
    <mergeCell ref="C5:D5"/>
    <mergeCell ref="C6:D6"/>
  </mergeCells>
  <pageMargins left="0.70866141732283505" right="0.70866141732283505" top="0.74803149606299202" bottom="0.74803149606299202" header="0.31496062992126" footer="0.31496062992126"/>
  <pageSetup paperSize="9" scale="71" orientation="landscape" horizontalDpi="4294967293"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O128"/>
  <sheetViews>
    <sheetView workbookViewId="0">
      <pane xSplit="11" ySplit="10" topLeftCell="L41" activePane="bottomRight" state="frozen"/>
      <selection pane="topRight" activeCell="L1" sqref="L1"/>
      <selection pane="bottomLeft" activeCell="A11" sqref="A11"/>
      <selection pane="bottomRight" activeCell="G28" sqref="G28"/>
    </sheetView>
  </sheetViews>
  <sheetFormatPr defaultRowHeight="15" x14ac:dyDescent="0.25"/>
  <cols>
    <col min="1" max="1" width="3" style="186" bestFit="1" customWidth="1"/>
    <col min="2" max="2" width="14.5703125" style="186" bestFit="1" customWidth="1"/>
    <col min="3" max="3" width="12.85546875" style="186" customWidth="1"/>
    <col min="4" max="5" width="9.140625" style="186" customWidth="1"/>
    <col min="6" max="7" width="10.7109375" style="186" bestFit="1" customWidth="1"/>
    <col min="8" max="8" width="9.140625" style="186"/>
    <col min="9" max="9" width="9.140625" style="186" customWidth="1"/>
    <col min="10" max="11" width="7.85546875" style="186" customWidth="1"/>
    <col min="12" max="12" width="3.7109375" style="186" customWidth="1"/>
    <col min="13" max="13" width="2.140625" style="186" customWidth="1"/>
    <col min="14" max="16" width="3.5703125" style="186" customWidth="1"/>
    <col min="17" max="17" width="3.5703125" style="186" hidden="1" customWidth="1"/>
    <col min="18" max="18" width="3.5703125" style="186" customWidth="1"/>
    <col min="19" max="20" width="3.5703125" style="186" hidden="1" customWidth="1"/>
    <col min="21" max="24" width="3.5703125" style="186" customWidth="1"/>
    <col min="25" max="26" width="3.5703125" style="186" hidden="1" customWidth="1"/>
    <col min="27" max="27" width="2.7109375" style="186" hidden="1" customWidth="1"/>
    <col min="28" max="28" width="3.5703125" style="186" customWidth="1"/>
    <col min="29" max="29" width="3.5703125" style="35" bestFit="1" customWidth="1"/>
    <col min="30" max="30" width="3.85546875" style="26" bestFit="1" customWidth="1"/>
    <col min="31" max="32" width="3.28515625" style="26" customWidth="1"/>
    <col min="33" max="35" width="3.28515625" style="26" hidden="1" customWidth="1"/>
    <col min="36" max="36" width="4.140625" style="26" customWidth="1"/>
    <col min="37" max="37" width="4.140625" style="26" hidden="1" customWidth="1"/>
    <col min="38" max="39" width="3.28515625" style="26" customWidth="1"/>
    <col min="40" max="40" width="2.7109375" style="26" hidden="1" customWidth="1"/>
    <col min="41" max="41" width="2.85546875" style="186" bestFit="1" customWidth="1"/>
    <col min="42" max="43" width="9.140625" style="186"/>
    <col min="44" max="44" width="10.7109375" style="186" bestFit="1" customWidth="1"/>
    <col min="45" max="16384" width="9.140625" style="186"/>
  </cols>
  <sheetData>
    <row r="1" spans="1:41" x14ac:dyDescent="0.25">
      <c r="L1" s="314"/>
      <c r="M1" s="314" t="s">
        <v>4</v>
      </c>
      <c r="N1" s="314"/>
      <c r="O1" s="314"/>
      <c r="Z1" s="186" t="s">
        <v>1</v>
      </c>
      <c r="AB1" s="186" t="s">
        <v>4</v>
      </c>
      <c r="AC1" s="186"/>
      <c r="AD1" s="35"/>
      <c r="AO1" s="26"/>
    </row>
    <row r="2" spans="1:41" x14ac:dyDescent="0.25">
      <c r="B2" s="1" t="s">
        <v>393</v>
      </c>
      <c r="C2" s="348"/>
      <c r="D2" s="348"/>
      <c r="E2" s="312"/>
      <c r="F2" s="3"/>
      <c r="G2" s="4"/>
      <c r="H2" s="312"/>
      <c r="I2" s="312"/>
      <c r="J2" s="312"/>
      <c r="K2" s="312"/>
      <c r="L2" s="314"/>
      <c r="M2" s="314" t="s">
        <v>7</v>
      </c>
      <c r="N2" s="314"/>
      <c r="O2" s="314"/>
      <c r="P2" s="314" t="s">
        <v>1159</v>
      </c>
      <c r="Q2" s="314"/>
      <c r="R2" s="314"/>
      <c r="S2" s="314"/>
      <c r="T2" s="314"/>
      <c r="U2" s="314"/>
      <c r="V2" s="314"/>
      <c r="W2" s="314" t="s">
        <v>993</v>
      </c>
      <c r="X2" s="314"/>
      <c r="Y2" s="314"/>
      <c r="Z2" s="314"/>
      <c r="AA2" s="314"/>
      <c r="AB2" s="314"/>
      <c r="AC2" s="316"/>
      <c r="AD2" s="3"/>
      <c r="AE2" s="315"/>
      <c r="AF2" s="315"/>
      <c r="AJ2" s="26" t="s">
        <v>1159</v>
      </c>
      <c r="AL2" s="28"/>
      <c r="AM2" s="28" t="s">
        <v>993</v>
      </c>
      <c r="AN2" s="28"/>
      <c r="AO2" s="28"/>
    </row>
    <row r="3" spans="1:41" x14ac:dyDescent="0.25">
      <c r="A3" s="1"/>
      <c r="B3" s="1" t="s">
        <v>1154</v>
      </c>
      <c r="C3" s="348"/>
      <c r="D3" s="348"/>
      <c r="E3" s="312"/>
      <c r="F3" s="3"/>
      <c r="G3" s="4"/>
      <c r="H3" s="312"/>
      <c r="I3" s="312"/>
      <c r="J3" s="312"/>
      <c r="K3" s="312"/>
      <c r="L3" s="314"/>
      <c r="M3" s="314" t="s">
        <v>3</v>
      </c>
      <c r="N3" s="314"/>
      <c r="O3" s="314"/>
      <c r="P3" s="314" t="s">
        <v>3</v>
      </c>
      <c r="Q3" s="314" t="s">
        <v>998</v>
      </c>
      <c r="R3" s="314" t="s">
        <v>5</v>
      </c>
      <c r="S3" s="314"/>
      <c r="W3" s="314" t="s">
        <v>2</v>
      </c>
      <c r="X3" s="314"/>
      <c r="Y3" s="314"/>
      <c r="Z3" s="314" t="s">
        <v>27</v>
      </c>
      <c r="AA3" s="314"/>
      <c r="AB3" s="314" t="s">
        <v>27</v>
      </c>
      <c r="AC3" s="316" t="s">
        <v>4</v>
      </c>
      <c r="AD3" s="3"/>
      <c r="AE3" s="315"/>
      <c r="AF3" s="315"/>
      <c r="AG3" s="28"/>
      <c r="AH3" s="28"/>
      <c r="AI3" s="28"/>
      <c r="AJ3" s="28" t="s">
        <v>3</v>
      </c>
      <c r="AK3" s="28"/>
      <c r="AL3" s="315"/>
      <c r="AM3" s="315" t="s">
        <v>2</v>
      </c>
      <c r="AN3" s="315"/>
      <c r="AO3" s="315" t="s">
        <v>5</v>
      </c>
    </row>
    <row r="4" spans="1:41" x14ac:dyDescent="0.25">
      <c r="A4" s="1"/>
      <c r="B4" s="21" t="s">
        <v>1155</v>
      </c>
      <c r="C4" s="348"/>
      <c r="D4" s="348"/>
      <c r="E4" s="312"/>
      <c r="F4" s="3"/>
      <c r="G4" s="4"/>
      <c r="H4" s="312"/>
      <c r="I4" s="312"/>
      <c r="J4" s="312"/>
      <c r="K4" s="312"/>
      <c r="L4" s="314" t="s">
        <v>763</v>
      </c>
      <c r="M4" s="314" t="s">
        <v>1</v>
      </c>
      <c r="N4" s="314"/>
      <c r="O4" s="314"/>
      <c r="P4" s="314" t="s">
        <v>6</v>
      </c>
      <c r="Q4" s="314"/>
      <c r="R4" s="314" t="s">
        <v>7</v>
      </c>
      <c r="S4" s="314"/>
      <c r="T4" s="314" t="s">
        <v>8</v>
      </c>
      <c r="U4" s="314"/>
      <c r="V4" s="314"/>
      <c r="W4" s="314" t="s">
        <v>3</v>
      </c>
      <c r="X4" s="314"/>
      <c r="Y4" s="314"/>
      <c r="Z4" s="314" t="s">
        <v>9</v>
      </c>
      <c r="AA4" s="314" t="s">
        <v>977</v>
      </c>
      <c r="AB4" s="314" t="s">
        <v>9</v>
      </c>
      <c r="AC4" s="316" t="s">
        <v>3</v>
      </c>
      <c r="AD4" s="3" t="s">
        <v>4</v>
      </c>
      <c r="AE4" s="315"/>
      <c r="AF4" s="315"/>
      <c r="AG4" s="28"/>
      <c r="AH4" s="28"/>
      <c r="AI4" s="28"/>
      <c r="AJ4" s="315" t="s">
        <v>6</v>
      </c>
      <c r="AK4" s="315" t="s">
        <v>977</v>
      </c>
      <c r="AL4" s="315"/>
      <c r="AM4" s="315" t="s">
        <v>3</v>
      </c>
      <c r="AN4" s="315"/>
      <c r="AO4" s="315" t="s">
        <v>7</v>
      </c>
    </row>
    <row r="5" spans="1:41" x14ac:dyDescent="0.25">
      <c r="A5" s="1"/>
      <c r="B5" s="1" t="s">
        <v>1156</v>
      </c>
      <c r="C5" s="348"/>
      <c r="D5" s="348"/>
      <c r="E5" s="312"/>
      <c r="F5" s="3"/>
      <c r="G5" s="4"/>
      <c r="H5" s="312"/>
      <c r="I5" s="312"/>
      <c r="J5" s="312"/>
      <c r="K5" s="312"/>
      <c r="L5" s="314" t="s">
        <v>17</v>
      </c>
      <c r="M5" s="314" t="s">
        <v>12</v>
      </c>
      <c r="N5" s="314"/>
      <c r="O5" s="314" t="s">
        <v>16</v>
      </c>
      <c r="P5" s="314" t="s">
        <v>10</v>
      </c>
      <c r="Q5" s="314" t="s">
        <v>13</v>
      </c>
      <c r="R5" s="314" t="s">
        <v>11</v>
      </c>
      <c r="S5" s="314" t="s">
        <v>1024</v>
      </c>
      <c r="T5" s="314" t="s">
        <v>2</v>
      </c>
      <c r="U5" s="314"/>
      <c r="V5" s="314"/>
      <c r="W5" s="314" t="s">
        <v>9</v>
      </c>
      <c r="X5" s="314"/>
      <c r="Y5" s="314"/>
      <c r="Z5" s="314" t="s">
        <v>1</v>
      </c>
      <c r="AA5" s="314" t="s">
        <v>3</v>
      </c>
      <c r="AB5" s="314" t="s">
        <v>1</v>
      </c>
      <c r="AC5" s="316" t="s">
        <v>8</v>
      </c>
      <c r="AD5" s="3" t="s">
        <v>3</v>
      </c>
      <c r="AE5" s="315"/>
      <c r="AF5" s="315"/>
      <c r="AG5" s="28" t="s">
        <v>16</v>
      </c>
      <c r="AH5" s="28" t="s">
        <v>9</v>
      </c>
      <c r="AI5" s="28" t="s">
        <v>7</v>
      </c>
      <c r="AJ5" s="315" t="s">
        <v>10</v>
      </c>
      <c r="AK5" s="315" t="s">
        <v>3</v>
      </c>
      <c r="AL5" s="315"/>
      <c r="AM5" s="315" t="s">
        <v>9</v>
      </c>
      <c r="AO5" s="315" t="s">
        <v>11</v>
      </c>
    </row>
    <row r="6" spans="1:41" x14ac:dyDescent="0.25">
      <c r="A6" s="1"/>
      <c r="B6" s="1"/>
      <c r="C6" s="348"/>
      <c r="D6" s="348"/>
      <c r="E6" s="312"/>
      <c r="F6" s="3"/>
      <c r="G6" s="4"/>
      <c r="H6" s="312"/>
      <c r="I6" s="312"/>
      <c r="J6" s="312"/>
      <c r="K6" s="312"/>
      <c r="L6" s="314"/>
      <c r="M6" s="314" t="s">
        <v>13</v>
      </c>
      <c r="N6" s="314" t="s">
        <v>930</v>
      </c>
      <c r="O6" s="314"/>
      <c r="P6" s="314" t="s">
        <v>2</v>
      </c>
      <c r="Q6" s="314" t="s">
        <v>1</v>
      </c>
      <c r="R6" s="314" t="s">
        <v>4</v>
      </c>
      <c r="S6" s="314" t="s">
        <v>3</v>
      </c>
      <c r="T6" s="314" t="s">
        <v>14</v>
      </c>
      <c r="U6" s="314"/>
      <c r="V6" s="314" t="s">
        <v>1036</v>
      </c>
      <c r="W6" s="314" t="s">
        <v>12</v>
      </c>
      <c r="X6" s="314" t="s">
        <v>16</v>
      </c>
      <c r="Y6" s="314" t="s">
        <v>763</v>
      </c>
      <c r="Z6" s="314" t="s">
        <v>12</v>
      </c>
      <c r="AA6" s="314" t="s">
        <v>12</v>
      </c>
      <c r="AB6" s="314" t="s">
        <v>12</v>
      </c>
      <c r="AC6" s="316"/>
      <c r="AD6" s="3" t="s">
        <v>4</v>
      </c>
      <c r="AE6" s="315" t="s">
        <v>8</v>
      </c>
      <c r="AF6" s="315" t="s">
        <v>13</v>
      </c>
      <c r="AG6" s="28"/>
      <c r="AH6" s="28"/>
      <c r="AI6" s="28" t="s">
        <v>3</v>
      </c>
      <c r="AJ6" s="315" t="s">
        <v>2</v>
      </c>
      <c r="AK6" s="315" t="s">
        <v>12</v>
      </c>
      <c r="AL6" s="315" t="s">
        <v>16</v>
      </c>
      <c r="AM6" s="315" t="s">
        <v>12</v>
      </c>
      <c r="AN6" s="315" t="s">
        <v>13</v>
      </c>
      <c r="AO6" s="315" t="s">
        <v>4</v>
      </c>
    </row>
    <row r="7" spans="1:41" x14ac:dyDescent="0.25">
      <c r="A7" s="1"/>
      <c r="B7" s="117"/>
      <c r="C7" s="117"/>
      <c r="D7" s="117"/>
      <c r="E7" s="312"/>
      <c r="F7" s="3"/>
      <c r="G7" s="4"/>
      <c r="H7" s="312"/>
      <c r="I7" s="312"/>
      <c r="J7" s="312"/>
      <c r="K7" s="312"/>
      <c r="L7" s="314" t="s">
        <v>1</v>
      </c>
      <c r="M7" s="314" t="s">
        <v>14</v>
      </c>
      <c r="N7" s="314" t="s">
        <v>14</v>
      </c>
      <c r="O7" s="314" t="s">
        <v>17</v>
      </c>
      <c r="P7" s="314" t="s">
        <v>11</v>
      </c>
      <c r="Q7" s="314" t="s">
        <v>17</v>
      </c>
      <c r="R7" s="314" t="s">
        <v>11</v>
      </c>
      <c r="S7" s="314" t="s">
        <v>9</v>
      </c>
      <c r="T7" s="314" t="s">
        <v>11</v>
      </c>
      <c r="U7" s="314" t="s">
        <v>1052</v>
      </c>
      <c r="V7" s="314" t="s">
        <v>3</v>
      </c>
      <c r="W7" s="314" t="s">
        <v>15</v>
      </c>
      <c r="X7" s="314" t="s">
        <v>3</v>
      </c>
      <c r="Y7" s="314" t="s">
        <v>6</v>
      </c>
      <c r="Z7" s="314" t="s">
        <v>14</v>
      </c>
      <c r="AA7" s="314" t="s">
        <v>27</v>
      </c>
      <c r="AB7" s="314" t="s">
        <v>14</v>
      </c>
      <c r="AC7" s="316" t="s">
        <v>9</v>
      </c>
      <c r="AD7" s="3" t="s">
        <v>14</v>
      </c>
      <c r="AE7" s="315" t="s">
        <v>3</v>
      </c>
      <c r="AF7" s="315" t="s">
        <v>14</v>
      </c>
      <c r="AG7" s="315" t="s">
        <v>1</v>
      </c>
      <c r="AH7" s="315" t="s">
        <v>1</v>
      </c>
      <c r="AI7" s="315" t="s">
        <v>9</v>
      </c>
      <c r="AJ7" s="315" t="s">
        <v>11</v>
      </c>
      <c r="AK7" s="315" t="s">
        <v>27</v>
      </c>
      <c r="AL7" s="315" t="s">
        <v>3</v>
      </c>
      <c r="AM7" s="315" t="s">
        <v>15</v>
      </c>
      <c r="AN7" s="315" t="s">
        <v>14</v>
      </c>
      <c r="AO7" s="315" t="s">
        <v>11</v>
      </c>
    </row>
    <row r="8" spans="1:41" x14ac:dyDescent="0.25">
      <c r="A8" s="1"/>
      <c r="B8" s="312"/>
      <c r="C8" s="312"/>
      <c r="D8" s="312"/>
      <c r="E8" s="312"/>
      <c r="F8" s="3"/>
      <c r="G8" s="4"/>
      <c r="H8" s="312"/>
      <c r="I8" s="312"/>
      <c r="J8" s="312"/>
      <c r="K8" s="312"/>
      <c r="L8" s="314" t="s">
        <v>14</v>
      </c>
      <c r="M8" s="314" t="s">
        <v>6</v>
      </c>
      <c r="N8" s="314" t="s">
        <v>16</v>
      </c>
      <c r="O8" s="314" t="s">
        <v>17</v>
      </c>
      <c r="P8" s="314" t="s">
        <v>12</v>
      </c>
      <c r="Q8" s="314" t="s">
        <v>14</v>
      </c>
      <c r="R8" s="314" t="s">
        <v>12</v>
      </c>
      <c r="S8" s="314" t="s">
        <v>12</v>
      </c>
      <c r="T8" s="314" t="s">
        <v>6</v>
      </c>
      <c r="U8" s="314" t="s">
        <v>14</v>
      </c>
      <c r="V8" s="314" t="s">
        <v>9</v>
      </c>
      <c r="W8" s="314" t="s">
        <v>17</v>
      </c>
      <c r="X8" s="314" t="s">
        <v>2</v>
      </c>
      <c r="Y8" s="314" t="s">
        <v>14</v>
      </c>
      <c r="Z8" s="314" t="s">
        <v>1</v>
      </c>
      <c r="AA8" s="314" t="s">
        <v>17</v>
      </c>
      <c r="AB8" s="314" t="s">
        <v>1</v>
      </c>
      <c r="AC8" s="316" t="s">
        <v>8</v>
      </c>
      <c r="AD8" s="3" t="s">
        <v>2</v>
      </c>
      <c r="AE8" s="315" t="s">
        <v>9</v>
      </c>
      <c r="AF8" s="315" t="s">
        <v>16</v>
      </c>
      <c r="AG8" s="315" t="s">
        <v>14</v>
      </c>
      <c r="AH8" s="315" t="s">
        <v>14</v>
      </c>
      <c r="AI8" s="315" t="s">
        <v>12</v>
      </c>
      <c r="AJ8" s="315" t="s">
        <v>12</v>
      </c>
      <c r="AK8" s="315" t="s">
        <v>17</v>
      </c>
      <c r="AL8" s="315" t="s">
        <v>2</v>
      </c>
      <c r="AM8" s="315" t="s">
        <v>17</v>
      </c>
      <c r="AN8" s="315" t="s">
        <v>16</v>
      </c>
      <c r="AO8" s="315" t="s">
        <v>12</v>
      </c>
    </row>
    <row r="9" spans="1:41" x14ac:dyDescent="0.25">
      <c r="A9" s="1"/>
      <c r="B9" s="312"/>
      <c r="C9" s="312"/>
      <c r="D9" s="312"/>
      <c r="E9" s="312"/>
      <c r="F9" s="3"/>
      <c r="G9" s="4"/>
      <c r="H9" s="312"/>
      <c r="I9" s="312"/>
      <c r="J9" s="312"/>
      <c r="K9" s="312"/>
      <c r="L9" s="314" t="s">
        <v>28</v>
      </c>
      <c r="M9" s="314" t="s">
        <v>10</v>
      </c>
      <c r="N9" s="314" t="s">
        <v>16</v>
      </c>
      <c r="O9" s="314" t="s">
        <v>2</v>
      </c>
      <c r="P9" s="314" t="s">
        <v>27</v>
      </c>
      <c r="Q9" s="314" t="s">
        <v>163</v>
      </c>
      <c r="R9" s="314" t="s">
        <v>27</v>
      </c>
      <c r="S9" s="314" t="s">
        <v>15</v>
      </c>
      <c r="T9" s="314" t="s">
        <v>17</v>
      </c>
      <c r="U9" s="314" t="s">
        <v>13</v>
      </c>
      <c r="V9" s="314" t="s">
        <v>4</v>
      </c>
      <c r="W9" s="314" t="s">
        <v>1</v>
      </c>
      <c r="X9" s="314" t="s">
        <v>17</v>
      </c>
      <c r="Y9" s="314" t="s">
        <v>15</v>
      </c>
      <c r="Z9" s="314" t="s">
        <v>15</v>
      </c>
      <c r="AA9" s="314" t="s">
        <v>1</v>
      </c>
      <c r="AB9" s="314" t="s">
        <v>15</v>
      </c>
      <c r="AC9" s="316" t="s">
        <v>16</v>
      </c>
      <c r="AD9" s="3" t="s">
        <v>16</v>
      </c>
      <c r="AE9" s="315" t="s">
        <v>4</v>
      </c>
      <c r="AF9" s="315" t="s">
        <v>16</v>
      </c>
      <c r="AG9" s="315" t="s">
        <v>28</v>
      </c>
      <c r="AH9" s="315" t="s">
        <v>28</v>
      </c>
      <c r="AI9" s="315" t="s">
        <v>15</v>
      </c>
      <c r="AJ9" s="315" t="s">
        <v>27</v>
      </c>
      <c r="AK9" s="315" t="s">
        <v>1</v>
      </c>
      <c r="AL9" s="315" t="s">
        <v>17</v>
      </c>
      <c r="AM9" s="315" t="s">
        <v>1</v>
      </c>
      <c r="AN9" s="315" t="s">
        <v>16</v>
      </c>
      <c r="AO9" s="315" t="s">
        <v>27</v>
      </c>
    </row>
    <row r="10" spans="1:41" x14ac:dyDescent="0.25">
      <c r="A10" s="1" t="s">
        <v>18</v>
      </c>
      <c r="B10" s="312" t="s">
        <v>19</v>
      </c>
      <c r="C10" s="312" t="s">
        <v>20</v>
      </c>
      <c r="D10" s="312" t="s">
        <v>21</v>
      </c>
      <c r="E10" s="312" t="s">
        <v>720</v>
      </c>
      <c r="F10" s="312" t="s">
        <v>122</v>
      </c>
      <c r="G10" s="3" t="s">
        <v>25</v>
      </c>
      <c r="H10" s="4" t="s">
        <v>22</v>
      </c>
      <c r="I10" s="312" t="s">
        <v>23</v>
      </c>
      <c r="J10" s="312"/>
      <c r="K10" s="312" t="s">
        <v>24</v>
      </c>
      <c r="L10" s="259" t="s">
        <v>1151</v>
      </c>
      <c r="M10" s="217" t="s">
        <v>856</v>
      </c>
      <c r="N10" s="259" t="s">
        <v>170</v>
      </c>
      <c r="O10" s="259" t="s">
        <v>855</v>
      </c>
      <c r="P10" s="259" t="s">
        <v>174</v>
      </c>
      <c r="Q10" s="259" t="s">
        <v>997</v>
      </c>
      <c r="R10" s="259" t="s">
        <v>175</v>
      </c>
      <c r="S10" s="259" t="s">
        <v>854</v>
      </c>
      <c r="T10" s="259" t="s">
        <v>176</v>
      </c>
      <c r="U10" s="259" t="s">
        <v>786</v>
      </c>
      <c r="V10" s="259" t="s">
        <v>173</v>
      </c>
      <c r="W10" s="259" t="s">
        <v>171</v>
      </c>
      <c r="X10" s="259" t="s">
        <v>715</v>
      </c>
      <c r="Y10" s="259" t="s">
        <v>961</v>
      </c>
      <c r="Z10" s="259" t="s">
        <v>931</v>
      </c>
      <c r="AA10" s="259" t="s">
        <v>1072</v>
      </c>
      <c r="AB10" s="259" t="s">
        <v>511</v>
      </c>
    </row>
    <row r="11" spans="1:41" x14ac:dyDescent="0.25">
      <c r="A11" s="55">
        <v>1</v>
      </c>
      <c r="B11" s="55" t="s">
        <v>595</v>
      </c>
      <c r="C11" s="55" t="s">
        <v>335</v>
      </c>
      <c r="D11" s="55"/>
      <c r="E11" s="55" t="s">
        <v>550</v>
      </c>
      <c r="F11" s="55" t="str">
        <f t="shared" ref="F11:F30" si="0">LEFT(H11,1)</f>
        <v>A</v>
      </c>
      <c r="G11" s="63">
        <v>1</v>
      </c>
      <c r="H11" s="69" t="s">
        <v>230</v>
      </c>
      <c r="I11" s="70" t="s">
        <v>1157</v>
      </c>
      <c r="J11" s="70" t="s">
        <v>1158</v>
      </c>
      <c r="K11" s="115">
        <f t="shared" ref="K11:K42" si="1">J11*0.0283</f>
        <v>3.388925</v>
      </c>
      <c r="L11" s="55"/>
      <c r="M11" s="55"/>
      <c r="N11" s="55">
        <v>1</v>
      </c>
      <c r="O11" s="55"/>
      <c r="P11" s="55">
        <v>1</v>
      </c>
      <c r="Q11" s="55"/>
      <c r="R11" s="55">
        <v>5</v>
      </c>
      <c r="S11" s="55"/>
      <c r="T11" s="55"/>
      <c r="U11" s="55"/>
      <c r="V11" s="55">
        <v>3</v>
      </c>
      <c r="W11" s="55"/>
      <c r="X11" s="55"/>
      <c r="Y11" s="55"/>
      <c r="Z11" s="55"/>
      <c r="AA11" s="55"/>
      <c r="AB11" s="55"/>
      <c r="AC11" s="19">
        <f t="shared" ref="AC11:AC42" si="2">SUM(AE11:AO11)</f>
        <v>0</v>
      </c>
      <c r="AD11" s="61">
        <f t="shared" ref="AD11:AD42" si="3">SUM(L11:AC11)</f>
        <v>10</v>
      </c>
      <c r="AE11" s="30"/>
      <c r="AF11" s="31"/>
      <c r="AG11" s="31"/>
      <c r="AH11" s="31"/>
      <c r="AI11" s="31"/>
      <c r="AJ11" s="31"/>
      <c r="AK11" s="31"/>
      <c r="AL11" s="31"/>
      <c r="AM11" s="31"/>
      <c r="AN11" s="31"/>
      <c r="AO11" s="31"/>
    </row>
    <row r="12" spans="1:41" x14ac:dyDescent="0.25">
      <c r="A12" s="85">
        <v>2</v>
      </c>
      <c r="B12" s="85" t="s">
        <v>525</v>
      </c>
      <c r="C12" s="85" t="s">
        <v>49</v>
      </c>
      <c r="D12" s="85"/>
      <c r="E12" s="80" t="s">
        <v>550</v>
      </c>
      <c r="F12" s="55" t="str">
        <f t="shared" si="0"/>
        <v>C</v>
      </c>
      <c r="G12" s="86">
        <v>1</v>
      </c>
      <c r="H12" s="87" t="s">
        <v>502</v>
      </c>
      <c r="I12" s="25" t="s">
        <v>1172</v>
      </c>
      <c r="J12" s="83" t="s">
        <v>1173</v>
      </c>
      <c r="K12" s="116">
        <f t="shared" si="1"/>
        <v>2.1932499999999999</v>
      </c>
      <c r="L12" s="85"/>
      <c r="M12" s="85"/>
      <c r="N12" s="85"/>
      <c r="O12" s="85"/>
      <c r="P12" s="85"/>
      <c r="Q12" s="85"/>
      <c r="R12" s="85">
        <v>7</v>
      </c>
      <c r="S12" s="85"/>
      <c r="T12" s="85"/>
      <c r="U12" s="85"/>
      <c r="V12" s="85">
        <v>1</v>
      </c>
      <c r="W12" s="85"/>
      <c r="X12" s="85"/>
      <c r="Y12" s="85"/>
      <c r="Z12" s="85"/>
      <c r="AA12" s="85"/>
      <c r="AB12" s="85"/>
      <c r="AC12" s="19">
        <f t="shared" si="2"/>
        <v>0</v>
      </c>
      <c r="AD12" s="36">
        <f t="shared" si="3"/>
        <v>8</v>
      </c>
      <c r="AE12" s="33"/>
      <c r="AF12" s="34"/>
      <c r="AG12" s="34"/>
      <c r="AH12" s="34"/>
      <c r="AI12" s="34"/>
      <c r="AJ12" s="34"/>
      <c r="AK12" s="34"/>
      <c r="AL12" s="34"/>
      <c r="AM12" s="34"/>
      <c r="AN12" s="34"/>
      <c r="AO12" s="34"/>
    </row>
    <row r="13" spans="1:41" x14ac:dyDescent="0.25">
      <c r="A13" s="54">
        <v>3</v>
      </c>
      <c r="B13" s="54" t="s">
        <v>205</v>
      </c>
      <c r="C13" s="54" t="s">
        <v>542</v>
      </c>
      <c r="D13" s="54"/>
      <c r="E13" s="55" t="s">
        <v>550</v>
      </c>
      <c r="F13" s="55" t="str">
        <f t="shared" si="0"/>
        <v>B</v>
      </c>
      <c r="G13" s="63">
        <v>1</v>
      </c>
      <c r="H13" s="57" t="s">
        <v>292</v>
      </c>
      <c r="I13" s="58" t="s">
        <v>942</v>
      </c>
      <c r="J13" s="58" t="s">
        <v>1180</v>
      </c>
      <c r="K13" s="115">
        <f t="shared" si="1"/>
        <v>1.9880749999999998</v>
      </c>
      <c r="L13" s="54"/>
      <c r="M13" s="54"/>
      <c r="N13" s="54"/>
      <c r="O13" s="54"/>
      <c r="P13" s="54"/>
      <c r="Q13" s="54"/>
      <c r="R13" s="54">
        <v>6</v>
      </c>
      <c r="S13" s="54"/>
      <c r="T13" s="54"/>
      <c r="U13" s="54"/>
      <c r="V13" s="54">
        <v>2</v>
      </c>
      <c r="W13" s="54"/>
      <c r="X13" s="54"/>
      <c r="Y13" s="54"/>
      <c r="Z13" s="54"/>
      <c r="AA13" s="54"/>
      <c r="AB13" s="54"/>
      <c r="AC13" s="19">
        <f t="shared" si="2"/>
        <v>2</v>
      </c>
      <c r="AD13" s="61">
        <f t="shared" si="3"/>
        <v>10</v>
      </c>
      <c r="AE13" s="33">
        <v>1</v>
      </c>
      <c r="AF13" s="34"/>
      <c r="AG13" s="34"/>
      <c r="AH13" s="34"/>
      <c r="AI13" s="34"/>
      <c r="AJ13" s="34"/>
      <c r="AK13" s="34"/>
      <c r="AL13" s="34"/>
      <c r="AM13" s="34"/>
      <c r="AN13" s="34"/>
      <c r="AO13" s="34">
        <v>1</v>
      </c>
    </row>
    <row r="14" spans="1:41" x14ac:dyDescent="0.25">
      <c r="A14" s="54">
        <v>4</v>
      </c>
      <c r="B14" s="85" t="s">
        <v>539</v>
      </c>
      <c r="C14" s="85" t="s">
        <v>127</v>
      </c>
      <c r="D14" s="85"/>
      <c r="E14" s="80" t="s">
        <v>550</v>
      </c>
      <c r="F14" s="55" t="str">
        <f t="shared" si="0"/>
        <v>A</v>
      </c>
      <c r="G14" s="86">
        <v>2</v>
      </c>
      <c r="H14" s="87" t="s">
        <v>100</v>
      </c>
      <c r="I14" s="25" t="s">
        <v>1167</v>
      </c>
      <c r="J14" s="25" t="s">
        <v>1087</v>
      </c>
      <c r="K14" s="116">
        <f t="shared" si="1"/>
        <v>2.8016999999999999</v>
      </c>
      <c r="L14" s="85"/>
      <c r="M14" s="85"/>
      <c r="N14" s="85"/>
      <c r="O14" s="85"/>
      <c r="P14" s="85">
        <v>1</v>
      </c>
      <c r="Q14" s="85"/>
      <c r="R14" s="85">
        <v>11</v>
      </c>
      <c r="S14" s="85"/>
      <c r="T14" s="85"/>
      <c r="U14" s="85"/>
      <c r="V14" s="85">
        <v>1</v>
      </c>
      <c r="W14" s="85"/>
      <c r="X14" s="85"/>
      <c r="Y14" s="85"/>
      <c r="Z14" s="85"/>
      <c r="AA14" s="85"/>
      <c r="AB14" s="85"/>
      <c r="AC14" s="19">
        <f t="shared" si="2"/>
        <v>2</v>
      </c>
      <c r="AD14" s="36">
        <f t="shared" si="3"/>
        <v>15</v>
      </c>
      <c r="AE14" s="33"/>
      <c r="AF14" s="34"/>
      <c r="AG14" s="34"/>
      <c r="AH14" s="34"/>
      <c r="AI14" s="34"/>
      <c r="AJ14" s="34"/>
      <c r="AK14" s="34"/>
      <c r="AL14" s="34"/>
      <c r="AM14" s="34"/>
      <c r="AN14" s="34"/>
      <c r="AO14" s="34">
        <v>2</v>
      </c>
    </row>
    <row r="15" spans="1:41" x14ac:dyDescent="0.25">
      <c r="A15" s="85">
        <v>5</v>
      </c>
      <c r="B15" s="54" t="s">
        <v>131</v>
      </c>
      <c r="C15" s="54" t="s">
        <v>49</v>
      </c>
      <c r="D15" s="54"/>
      <c r="E15" s="55" t="s">
        <v>550</v>
      </c>
      <c r="F15" s="55" t="str">
        <f t="shared" si="0"/>
        <v>C</v>
      </c>
      <c r="G15" s="63">
        <v>2</v>
      </c>
      <c r="H15" s="57" t="s">
        <v>463</v>
      </c>
      <c r="I15" s="58" t="s">
        <v>759</v>
      </c>
      <c r="J15" s="58" t="s">
        <v>760</v>
      </c>
      <c r="K15" s="115">
        <f t="shared" si="1"/>
        <v>2.0093000000000001</v>
      </c>
      <c r="L15" s="54"/>
      <c r="M15" s="54"/>
      <c r="N15" s="54"/>
      <c r="O15" s="54"/>
      <c r="P15" s="54"/>
      <c r="Q15" s="54"/>
      <c r="R15" s="54">
        <v>9</v>
      </c>
      <c r="S15" s="54"/>
      <c r="T15" s="54"/>
      <c r="U15" s="54"/>
      <c r="V15" s="54"/>
      <c r="W15" s="54"/>
      <c r="X15" s="54"/>
      <c r="Y15" s="54"/>
      <c r="Z15" s="54"/>
      <c r="AA15" s="54"/>
      <c r="AB15" s="54"/>
      <c r="AC15" s="19">
        <f t="shared" si="2"/>
        <v>1</v>
      </c>
      <c r="AD15" s="61">
        <f t="shared" si="3"/>
        <v>10</v>
      </c>
      <c r="AE15" s="33"/>
      <c r="AF15" s="34"/>
      <c r="AG15" s="34"/>
      <c r="AH15" s="34"/>
      <c r="AI15" s="34"/>
      <c r="AJ15" s="34"/>
      <c r="AK15" s="34"/>
      <c r="AL15" s="34"/>
      <c r="AM15" s="34"/>
      <c r="AN15" s="34"/>
      <c r="AO15" s="34">
        <v>1</v>
      </c>
    </row>
    <row r="16" spans="1:41" x14ac:dyDescent="0.25">
      <c r="A16" s="85">
        <v>6</v>
      </c>
      <c r="B16" s="85" t="s">
        <v>399</v>
      </c>
      <c r="C16" s="85" t="s">
        <v>335</v>
      </c>
      <c r="D16" s="85"/>
      <c r="E16" s="80" t="s">
        <v>550</v>
      </c>
      <c r="F16" s="55" t="str">
        <f t="shared" si="0"/>
        <v>B</v>
      </c>
      <c r="G16" s="86">
        <v>2</v>
      </c>
      <c r="H16" s="87" t="s">
        <v>297</v>
      </c>
      <c r="I16" s="25" t="s">
        <v>516</v>
      </c>
      <c r="J16" s="25" t="s">
        <v>1092</v>
      </c>
      <c r="K16" s="116">
        <f t="shared" si="1"/>
        <v>1.4574499999999999</v>
      </c>
      <c r="L16" s="85"/>
      <c r="M16" s="85"/>
      <c r="N16" s="85"/>
      <c r="O16" s="85"/>
      <c r="P16" s="85"/>
      <c r="Q16" s="85"/>
      <c r="R16" s="85">
        <v>3</v>
      </c>
      <c r="S16" s="85"/>
      <c r="T16" s="85"/>
      <c r="U16" s="85">
        <v>1</v>
      </c>
      <c r="V16" s="85">
        <v>1</v>
      </c>
      <c r="W16" s="85"/>
      <c r="X16" s="85">
        <v>1</v>
      </c>
      <c r="Y16" s="85"/>
      <c r="Z16" s="85"/>
      <c r="AA16" s="85"/>
      <c r="AB16" s="85"/>
      <c r="AC16" s="19">
        <f t="shared" si="2"/>
        <v>2</v>
      </c>
      <c r="AD16" s="36">
        <f t="shared" si="3"/>
        <v>8</v>
      </c>
      <c r="AE16" s="33"/>
      <c r="AF16" s="34">
        <v>1</v>
      </c>
      <c r="AG16" s="34"/>
      <c r="AH16" s="34"/>
      <c r="AI16" s="34"/>
      <c r="AJ16" s="34"/>
      <c r="AK16" s="34"/>
      <c r="AL16" s="34"/>
      <c r="AM16" s="34"/>
      <c r="AN16" s="34"/>
      <c r="AO16" s="34">
        <v>1</v>
      </c>
    </row>
    <row r="17" spans="1:41" x14ac:dyDescent="0.25">
      <c r="A17" s="85">
        <v>7</v>
      </c>
      <c r="B17" s="85" t="s">
        <v>125</v>
      </c>
      <c r="C17" s="85" t="s">
        <v>39</v>
      </c>
      <c r="D17" s="85"/>
      <c r="E17" s="80" t="s">
        <v>550</v>
      </c>
      <c r="F17" s="55" t="str">
        <f t="shared" si="0"/>
        <v>A</v>
      </c>
      <c r="G17" s="81">
        <v>3</v>
      </c>
      <c r="H17" s="87" t="s">
        <v>290</v>
      </c>
      <c r="I17" s="25" t="s">
        <v>1163</v>
      </c>
      <c r="J17" s="25" t="s">
        <v>1164</v>
      </c>
      <c r="K17" s="116">
        <f t="shared" si="1"/>
        <v>2.61775</v>
      </c>
      <c r="L17" s="85"/>
      <c r="M17" s="85"/>
      <c r="N17" s="85"/>
      <c r="O17" s="85"/>
      <c r="P17" s="85"/>
      <c r="Q17" s="85"/>
      <c r="R17" s="85">
        <v>7</v>
      </c>
      <c r="S17" s="85"/>
      <c r="T17" s="85"/>
      <c r="U17" s="85"/>
      <c r="V17" s="85">
        <v>4</v>
      </c>
      <c r="W17" s="85"/>
      <c r="X17" s="85"/>
      <c r="Y17" s="85"/>
      <c r="Z17" s="85"/>
      <c r="AA17" s="85"/>
      <c r="AB17" s="85"/>
      <c r="AC17" s="19">
        <f t="shared" si="2"/>
        <v>0</v>
      </c>
      <c r="AD17" s="36">
        <f t="shared" si="3"/>
        <v>11</v>
      </c>
      <c r="AE17" s="33"/>
      <c r="AF17" s="34"/>
      <c r="AG17" s="34"/>
      <c r="AH17" s="34"/>
      <c r="AI17" s="34"/>
      <c r="AJ17" s="34"/>
      <c r="AK17" s="34"/>
      <c r="AL17" s="34"/>
      <c r="AM17" s="34"/>
      <c r="AN17" s="34"/>
      <c r="AO17" s="34"/>
    </row>
    <row r="18" spans="1:41" x14ac:dyDescent="0.25">
      <c r="A18" s="54">
        <v>8</v>
      </c>
      <c r="B18" s="85" t="s">
        <v>211</v>
      </c>
      <c r="C18" s="85" t="s">
        <v>251</v>
      </c>
      <c r="D18" s="85"/>
      <c r="E18" s="80" t="s">
        <v>550</v>
      </c>
      <c r="F18" s="55" t="str">
        <f t="shared" si="0"/>
        <v>C</v>
      </c>
      <c r="G18" s="86">
        <v>3</v>
      </c>
      <c r="H18" s="87" t="s">
        <v>469</v>
      </c>
      <c r="I18" s="25" t="s">
        <v>497</v>
      </c>
      <c r="J18" s="25" t="s">
        <v>1174</v>
      </c>
      <c r="K18" s="116">
        <f t="shared" si="1"/>
        <v>1.4716</v>
      </c>
      <c r="L18" s="85"/>
      <c r="M18" s="85"/>
      <c r="N18" s="85"/>
      <c r="O18" s="85"/>
      <c r="P18" s="85"/>
      <c r="Q18" s="85"/>
      <c r="R18" s="85">
        <v>4</v>
      </c>
      <c r="S18" s="85"/>
      <c r="T18" s="85"/>
      <c r="U18" s="85"/>
      <c r="V18" s="85">
        <v>1</v>
      </c>
      <c r="W18" s="85">
        <v>1</v>
      </c>
      <c r="X18" s="85"/>
      <c r="Y18" s="85"/>
      <c r="Z18" s="85"/>
      <c r="AA18" s="85"/>
      <c r="AB18" s="85"/>
      <c r="AC18" s="19">
        <f t="shared" si="2"/>
        <v>3</v>
      </c>
      <c r="AD18" s="36">
        <f t="shared" si="3"/>
        <v>9</v>
      </c>
      <c r="AE18" s="33"/>
      <c r="AF18" s="34"/>
      <c r="AG18" s="34"/>
      <c r="AH18" s="34"/>
      <c r="AI18" s="34"/>
      <c r="AJ18" s="34"/>
      <c r="AK18" s="34"/>
      <c r="AL18" s="34"/>
      <c r="AM18" s="34"/>
      <c r="AN18" s="34"/>
      <c r="AO18" s="34">
        <v>3</v>
      </c>
    </row>
    <row r="19" spans="1:41" x14ac:dyDescent="0.25">
      <c r="A19" s="54">
        <v>9</v>
      </c>
      <c r="B19" s="54" t="s">
        <v>520</v>
      </c>
      <c r="C19" s="54" t="s">
        <v>37</v>
      </c>
      <c r="D19" s="54"/>
      <c r="E19" s="55" t="s">
        <v>550</v>
      </c>
      <c r="F19" s="55" t="str">
        <f t="shared" si="0"/>
        <v>B</v>
      </c>
      <c r="G19" s="63">
        <v>3</v>
      </c>
      <c r="H19" s="57" t="s">
        <v>64</v>
      </c>
      <c r="I19" s="58" t="s">
        <v>431</v>
      </c>
      <c r="J19" s="58" t="s">
        <v>432</v>
      </c>
      <c r="K19" s="115">
        <f t="shared" si="1"/>
        <v>1.2168999999999999</v>
      </c>
      <c r="L19" s="54"/>
      <c r="M19" s="54"/>
      <c r="N19" s="54"/>
      <c r="O19" s="54"/>
      <c r="P19" s="54"/>
      <c r="Q19" s="54"/>
      <c r="R19" s="54">
        <v>3</v>
      </c>
      <c r="S19" s="54"/>
      <c r="T19" s="54"/>
      <c r="U19" s="54"/>
      <c r="V19" s="54">
        <v>1</v>
      </c>
      <c r="W19" s="54"/>
      <c r="X19" s="54"/>
      <c r="Y19" s="54"/>
      <c r="Z19" s="54"/>
      <c r="AA19" s="54"/>
      <c r="AB19" s="54"/>
      <c r="AC19" s="19">
        <f t="shared" si="2"/>
        <v>1</v>
      </c>
      <c r="AD19" s="61">
        <f t="shared" si="3"/>
        <v>5</v>
      </c>
      <c r="AE19" s="33"/>
      <c r="AF19" s="34"/>
      <c r="AG19" s="34"/>
      <c r="AH19" s="34"/>
      <c r="AI19" s="34"/>
      <c r="AJ19" s="34"/>
      <c r="AK19" s="34"/>
      <c r="AL19" s="34"/>
      <c r="AM19" s="34"/>
      <c r="AN19" s="34"/>
      <c r="AO19" s="34">
        <v>1</v>
      </c>
    </row>
    <row r="20" spans="1:41" x14ac:dyDescent="0.25">
      <c r="A20" s="54">
        <v>10</v>
      </c>
      <c r="B20" s="54" t="s">
        <v>538</v>
      </c>
      <c r="C20" s="54" t="s">
        <v>349</v>
      </c>
      <c r="D20" s="54"/>
      <c r="E20" s="55" t="s">
        <v>550</v>
      </c>
      <c r="F20" s="55" t="str">
        <f t="shared" si="0"/>
        <v>A</v>
      </c>
      <c r="G20" s="56">
        <v>4</v>
      </c>
      <c r="H20" s="57" t="s">
        <v>62</v>
      </c>
      <c r="I20" s="58" t="s">
        <v>915</v>
      </c>
      <c r="J20" s="58" t="s">
        <v>916</v>
      </c>
      <c r="K20" s="115">
        <f t="shared" si="1"/>
        <v>2.5469999999999997</v>
      </c>
      <c r="L20" s="54"/>
      <c r="M20" s="54"/>
      <c r="N20" s="54"/>
      <c r="O20" s="54"/>
      <c r="P20" s="54"/>
      <c r="Q20" s="54"/>
      <c r="R20" s="54">
        <v>9</v>
      </c>
      <c r="S20" s="54"/>
      <c r="T20" s="54"/>
      <c r="U20" s="54"/>
      <c r="V20" s="54">
        <v>2</v>
      </c>
      <c r="W20" s="54"/>
      <c r="X20" s="54"/>
      <c r="Y20" s="54"/>
      <c r="Z20" s="54"/>
      <c r="AA20" s="54"/>
      <c r="AB20" s="54"/>
      <c r="AC20" s="19">
        <f t="shared" si="2"/>
        <v>1</v>
      </c>
      <c r="AD20" s="61">
        <f t="shared" si="3"/>
        <v>12</v>
      </c>
      <c r="AE20" s="33"/>
      <c r="AF20" s="34"/>
      <c r="AG20" s="34"/>
      <c r="AH20" s="34"/>
      <c r="AI20" s="34"/>
      <c r="AJ20" s="34"/>
      <c r="AK20" s="34"/>
      <c r="AL20" s="34"/>
      <c r="AM20" s="34"/>
      <c r="AN20" s="34"/>
      <c r="AO20" s="34">
        <v>1</v>
      </c>
    </row>
    <row r="21" spans="1:41" x14ac:dyDescent="0.25">
      <c r="A21" s="85">
        <v>11</v>
      </c>
      <c r="B21" s="54" t="s">
        <v>546</v>
      </c>
      <c r="C21" s="54"/>
      <c r="D21" s="54"/>
      <c r="E21" s="55" t="s">
        <v>550</v>
      </c>
      <c r="F21" s="55" t="str">
        <f t="shared" si="0"/>
        <v>C</v>
      </c>
      <c r="G21" s="63">
        <v>4</v>
      </c>
      <c r="H21" s="57" t="s">
        <v>467</v>
      </c>
      <c r="I21" s="58" t="s">
        <v>1113</v>
      </c>
      <c r="J21" s="58" t="s">
        <v>1175</v>
      </c>
      <c r="K21" s="115">
        <f t="shared" si="1"/>
        <v>1.28765</v>
      </c>
      <c r="L21" s="54"/>
      <c r="M21" s="54"/>
      <c r="N21" s="54"/>
      <c r="O21" s="54"/>
      <c r="P21" s="54"/>
      <c r="Q21" s="54"/>
      <c r="R21" s="54">
        <v>3</v>
      </c>
      <c r="S21" s="54"/>
      <c r="T21" s="54"/>
      <c r="U21" s="54"/>
      <c r="V21" s="54">
        <v>1</v>
      </c>
      <c r="W21" s="54"/>
      <c r="X21" s="54"/>
      <c r="Y21" s="54"/>
      <c r="Z21" s="54"/>
      <c r="AA21" s="54"/>
      <c r="AB21" s="54">
        <v>1</v>
      </c>
      <c r="AC21" s="19">
        <f t="shared" si="2"/>
        <v>1</v>
      </c>
      <c r="AD21" s="61">
        <f t="shared" si="3"/>
        <v>6</v>
      </c>
      <c r="AE21" s="33"/>
      <c r="AF21" s="34"/>
      <c r="AG21" s="34"/>
      <c r="AH21" s="34"/>
      <c r="AI21" s="34"/>
      <c r="AJ21" s="34"/>
      <c r="AK21" s="34"/>
      <c r="AL21" s="34"/>
      <c r="AM21" s="34"/>
      <c r="AN21" s="34"/>
      <c r="AO21" s="34">
        <v>1</v>
      </c>
    </row>
    <row r="22" spans="1:41" x14ac:dyDescent="0.25">
      <c r="A22" s="54">
        <v>12</v>
      </c>
      <c r="B22" s="54" t="s">
        <v>533</v>
      </c>
      <c r="C22" s="54" t="s">
        <v>39</v>
      </c>
      <c r="D22" s="54"/>
      <c r="E22" s="55" t="s">
        <v>550</v>
      </c>
      <c r="F22" s="55" t="str">
        <f t="shared" si="0"/>
        <v>B</v>
      </c>
      <c r="G22" s="56">
        <v>4</v>
      </c>
      <c r="H22" s="57" t="s">
        <v>1141</v>
      </c>
      <c r="I22" s="58" t="s">
        <v>391</v>
      </c>
      <c r="J22" s="58" t="s">
        <v>392</v>
      </c>
      <c r="K22" s="115">
        <f t="shared" si="1"/>
        <v>1.0470999999999999</v>
      </c>
      <c r="L22" s="54"/>
      <c r="M22" s="54"/>
      <c r="N22" s="54"/>
      <c r="O22" s="54"/>
      <c r="P22" s="54"/>
      <c r="Q22" s="54"/>
      <c r="R22" s="54">
        <v>4</v>
      </c>
      <c r="S22" s="54"/>
      <c r="T22" s="54"/>
      <c r="U22" s="54"/>
      <c r="V22" s="54"/>
      <c r="W22" s="54"/>
      <c r="X22" s="54"/>
      <c r="Y22" s="54"/>
      <c r="Z22" s="54"/>
      <c r="AA22" s="54"/>
      <c r="AB22" s="54"/>
      <c r="AC22" s="19">
        <f t="shared" si="2"/>
        <v>1</v>
      </c>
      <c r="AD22" s="61">
        <f t="shared" si="3"/>
        <v>5</v>
      </c>
      <c r="AE22" s="33"/>
      <c r="AF22" s="34"/>
      <c r="AG22" s="34"/>
      <c r="AH22" s="34"/>
      <c r="AI22" s="34"/>
      <c r="AJ22" s="34"/>
      <c r="AK22" s="34"/>
      <c r="AL22" s="34"/>
      <c r="AM22" s="34">
        <v>1</v>
      </c>
      <c r="AN22" s="34"/>
      <c r="AO22" s="34"/>
    </row>
    <row r="23" spans="1:41" x14ac:dyDescent="0.25">
      <c r="A23" s="54">
        <v>13</v>
      </c>
      <c r="B23" s="54" t="s">
        <v>535</v>
      </c>
      <c r="C23" s="54" t="s">
        <v>39</v>
      </c>
      <c r="D23" s="54"/>
      <c r="E23" s="55" t="s">
        <v>550</v>
      </c>
      <c r="F23" s="55" t="str">
        <f t="shared" si="0"/>
        <v>A</v>
      </c>
      <c r="G23" s="63">
        <v>5</v>
      </c>
      <c r="H23" s="57" t="s">
        <v>33</v>
      </c>
      <c r="I23" s="58" t="s">
        <v>968</v>
      </c>
      <c r="J23" s="58" t="s">
        <v>1160</v>
      </c>
      <c r="K23" s="115">
        <f t="shared" si="1"/>
        <v>1.7262999999999999</v>
      </c>
      <c r="L23" s="54"/>
      <c r="M23" s="54"/>
      <c r="N23" s="54"/>
      <c r="O23" s="54"/>
      <c r="P23" s="54"/>
      <c r="Q23" s="54"/>
      <c r="R23" s="54">
        <v>7</v>
      </c>
      <c r="S23" s="54"/>
      <c r="T23" s="54"/>
      <c r="U23" s="54"/>
      <c r="V23" s="54">
        <v>1</v>
      </c>
      <c r="W23" s="54"/>
      <c r="X23" s="54"/>
      <c r="Y23" s="54"/>
      <c r="Z23" s="54"/>
      <c r="AA23" s="54"/>
      <c r="AB23" s="54"/>
      <c r="AC23" s="19">
        <f t="shared" si="2"/>
        <v>2</v>
      </c>
      <c r="AD23" s="61">
        <f t="shared" si="3"/>
        <v>10</v>
      </c>
      <c r="AE23" s="33"/>
      <c r="AF23" s="34"/>
      <c r="AG23" s="34"/>
      <c r="AH23" s="34"/>
      <c r="AI23" s="34"/>
      <c r="AJ23" s="34"/>
      <c r="AK23" s="34"/>
      <c r="AL23" s="34"/>
      <c r="AM23" s="34"/>
      <c r="AN23" s="34"/>
      <c r="AO23" s="34">
        <v>2</v>
      </c>
    </row>
    <row r="24" spans="1:41" x14ac:dyDescent="0.25">
      <c r="A24" s="54">
        <v>14</v>
      </c>
      <c r="B24" s="54" t="s">
        <v>421</v>
      </c>
      <c r="C24" s="54" t="s">
        <v>39</v>
      </c>
      <c r="D24" s="54"/>
      <c r="E24" s="55" t="s">
        <v>550</v>
      </c>
      <c r="F24" s="55" t="str">
        <f t="shared" si="0"/>
        <v>C</v>
      </c>
      <c r="G24" s="56">
        <v>5</v>
      </c>
      <c r="H24" s="57" t="s">
        <v>1146</v>
      </c>
      <c r="I24" s="58" t="s">
        <v>1136</v>
      </c>
      <c r="J24" s="58" t="s">
        <v>1137</v>
      </c>
      <c r="K24" s="115">
        <f t="shared" si="1"/>
        <v>1.1319999999999999</v>
      </c>
      <c r="L24" s="54"/>
      <c r="M24" s="54"/>
      <c r="N24" s="54"/>
      <c r="O24" s="54"/>
      <c r="P24" s="54"/>
      <c r="Q24" s="54"/>
      <c r="R24" s="54">
        <v>4</v>
      </c>
      <c r="S24" s="54"/>
      <c r="T24" s="54"/>
      <c r="U24" s="54"/>
      <c r="V24" s="54">
        <v>3</v>
      </c>
      <c r="W24" s="54"/>
      <c r="X24" s="54"/>
      <c r="Y24" s="54"/>
      <c r="Z24" s="54"/>
      <c r="AA24" s="54"/>
      <c r="AB24" s="54"/>
      <c r="AC24" s="19">
        <f t="shared" si="2"/>
        <v>0</v>
      </c>
      <c r="AD24" s="61">
        <f t="shared" si="3"/>
        <v>7</v>
      </c>
      <c r="AE24" s="33"/>
      <c r="AF24" s="34"/>
      <c r="AG24" s="34"/>
      <c r="AH24" s="34"/>
      <c r="AI24" s="34"/>
      <c r="AJ24" s="34"/>
      <c r="AK24" s="34"/>
      <c r="AL24" s="34"/>
      <c r="AM24" s="34"/>
      <c r="AN24" s="34"/>
      <c r="AO24" s="34"/>
    </row>
    <row r="25" spans="1:41" x14ac:dyDescent="0.25">
      <c r="A25" s="54">
        <v>15</v>
      </c>
      <c r="B25" s="54" t="s">
        <v>580</v>
      </c>
      <c r="C25" s="54" t="s">
        <v>49</v>
      </c>
      <c r="D25" s="54"/>
      <c r="E25" s="55" t="s">
        <v>163</v>
      </c>
      <c r="F25" s="55" t="str">
        <f t="shared" si="0"/>
        <v>B</v>
      </c>
      <c r="G25" s="63">
        <v>5</v>
      </c>
      <c r="H25" s="57" t="s">
        <v>295</v>
      </c>
      <c r="I25" s="58" t="s">
        <v>238</v>
      </c>
      <c r="J25" s="58" t="s">
        <v>239</v>
      </c>
      <c r="K25" s="115">
        <f t="shared" si="1"/>
        <v>0.93389999999999995</v>
      </c>
      <c r="L25" s="54"/>
      <c r="M25" s="54"/>
      <c r="N25" s="54"/>
      <c r="O25" s="54"/>
      <c r="P25" s="54"/>
      <c r="Q25" s="54"/>
      <c r="R25" s="54">
        <v>3</v>
      </c>
      <c r="S25" s="54"/>
      <c r="T25" s="54"/>
      <c r="U25" s="54"/>
      <c r="V25" s="54"/>
      <c r="W25" s="54"/>
      <c r="X25" s="54"/>
      <c r="Y25" s="54"/>
      <c r="Z25" s="54"/>
      <c r="AA25" s="54"/>
      <c r="AB25" s="54"/>
      <c r="AC25" s="19">
        <f t="shared" si="2"/>
        <v>1</v>
      </c>
      <c r="AD25" s="61">
        <f t="shared" si="3"/>
        <v>4</v>
      </c>
      <c r="AE25" s="33"/>
      <c r="AF25" s="34"/>
      <c r="AG25" s="34"/>
      <c r="AH25" s="34"/>
      <c r="AI25" s="34"/>
      <c r="AJ25" s="34"/>
      <c r="AK25" s="34"/>
      <c r="AL25" s="34"/>
      <c r="AM25" s="34"/>
      <c r="AN25" s="34"/>
      <c r="AO25" s="34">
        <v>1</v>
      </c>
    </row>
    <row r="26" spans="1:41" x14ac:dyDescent="0.25">
      <c r="A26" s="54">
        <v>16</v>
      </c>
      <c r="B26" s="54" t="s">
        <v>563</v>
      </c>
      <c r="C26" s="54" t="s">
        <v>49</v>
      </c>
      <c r="D26" s="54"/>
      <c r="E26" s="55" t="s">
        <v>550</v>
      </c>
      <c r="F26" s="55" t="str">
        <f t="shared" si="0"/>
        <v>A</v>
      </c>
      <c r="G26" s="56">
        <v>6</v>
      </c>
      <c r="H26" s="57" t="s">
        <v>59</v>
      </c>
      <c r="I26" s="58" t="s">
        <v>1165</v>
      </c>
      <c r="J26" s="58" t="s">
        <v>1166</v>
      </c>
      <c r="K26" s="115">
        <f t="shared" si="1"/>
        <v>1.5848</v>
      </c>
      <c r="L26" s="54"/>
      <c r="M26" s="54"/>
      <c r="N26" s="54"/>
      <c r="O26" s="54">
        <v>1</v>
      </c>
      <c r="P26" s="54"/>
      <c r="Q26" s="54"/>
      <c r="R26" s="54">
        <v>4</v>
      </c>
      <c r="S26" s="54"/>
      <c r="T26" s="54"/>
      <c r="U26" s="54"/>
      <c r="V26" s="54">
        <v>1</v>
      </c>
      <c r="W26" s="54"/>
      <c r="X26" s="54"/>
      <c r="Y26" s="54"/>
      <c r="Z26" s="54"/>
      <c r="AA26" s="54"/>
      <c r="AB26" s="54"/>
      <c r="AC26" s="19">
        <f t="shared" si="2"/>
        <v>2</v>
      </c>
      <c r="AD26" s="61">
        <f t="shared" si="3"/>
        <v>8</v>
      </c>
      <c r="AE26" s="33"/>
      <c r="AF26" s="34"/>
      <c r="AG26" s="34"/>
      <c r="AH26" s="34"/>
      <c r="AI26" s="34"/>
      <c r="AJ26" s="34">
        <v>2</v>
      </c>
      <c r="AK26" s="34"/>
      <c r="AL26" s="34"/>
      <c r="AM26" s="34"/>
      <c r="AN26" s="34"/>
      <c r="AO26" s="34"/>
    </row>
    <row r="27" spans="1:41" x14ac:dyDescent="0.25">
      <c r="A27" s="85">
        <v>17</v>
      </c>
      <c r="B27" s="85" t="s">
        <v>415</v>
      </c>
      <c r="C27" s="85" t="s">
        <v>39</v>
      </c>
      <c r="D27" s="85"/>
      <c r="E27" s="80" t="s">
        <v>550</v>
      </c>
      <c r="F27" s="55" t="str">
        <f t="shared" si="0"/>
        <v>C</v>
      </c>
      <c r="G27" s="81">
        <v>5</v>
      </c>
      <c r="H27" s="87" t="s">
        <v>470</v>
      </c>
      <c r="I27" s="25" t="s">
        <v>1136</v>
      </c>
      <c r="J27" s="25" t="s">
        <v>1137</v>
      </c>
      <c r="K27" s="116">
        <f t="shared" si="1"/>
        <v>1.1319999999999999</v>
      </c>
      <c r="L27" s="85"/>
      <c r="M27" s="85"/>
      <c r="N27" s="85"/>
      <c r="O27" s="85"/>
      <c r="P27" s="85"/>
      <c r="Q27" s="85"/>
      <c r="R27" s="85">
        <v>3</v>
      </c>
      <c r="S27" s="85"/>
      <c r="T27" s="85"/>
      <c r="U27" s="85">
        <v>1</v>
      </c>
      <c r="V27" s="85"/>
      <c r="W27" s="85"/>
      <c r="X27" s="85"/>
      <c r="Y27" s="85"/>
      <c r="Z27" s="85"/>
      <c r="AA27" s="85"/>
      <c r="AB27" s="85"/>
      <c r="AC27" s="19">
        <f t="shared" si="2"/>
        <v>1</v>
      </c>
      <c r="AD27" s="36">
        <f t="shared" si="3"/>
        <v>5</v>
      </c>
      <c r="AE27" s="33"/>
      <c r="AF27" s="34"/>
      <c r="AG27" s="34"/>
      <c r="AH27" s="34"/>
      <c r="AI27" s="34"/>
      <c r="AJ27" s="34"/>
      <c r="AK27" s="34"/>
      <c r="AL27" s="34"/>
      <c r="AM27" s="34">
        <v>1</v>
      </c>
      <c r="AN27" s="34"/>
      <c r="AO27" s="34"/>
    </row>
    <row r="28" spans="1:41" x14ac:dyDescent="0.25">
      <c r="A28" s="54">
        <v>18</v>
      </c>
      <c r="B28" s="54" t="s">
        <v>549</v>
      </c>
      <c r="C28" s="54" t="s">
        <v>49</v>
      </c>
      <c r="D28" s="54"/>
      <c r="E28" s="55" t="s">
        <v>550</v>
      </c>
      <c r="F28" s="55" t="str">
        <f t="shared" si="0"/>
        <v>C</v>
      </c>
      <c r="G28" s="56">
        <v>6</v>
      </c>
      <c r="H28" s="57" t="s">
        <v>476</v>
      </c>
      <c r="I28" s="58" t="s">
        <v>1176</v>
      </c>
      <c r="J28" s="58" t="s">
        <v>1177</v>
      </c>
      <c r="K28" s="115">
        <f t="shared" si="1"/>
        <v>1.0187999999999999</v>
      </c>
      <c r="L28" s="54"/>
      <c r="M28" s="54"/>
      <c r="N28" s="54"/>
      <c r="O28" s="54"/>
      <c r="P28" s="54"/>
      <c r="Q28" s="54"/>
      <c r="R28" s="54">
        <v>4</v>
      </c>
      <c r="S28" s="54"/>
      <c r="T28" s="54"/>
      <c r="U28" s="54"/>
      <c r="V28" s="54"/>
      <c r="W28" s="54"/>
      <c r="X28" s="54"/>
      <c r="Y28" s="54"/>
      <c r="Z28" s="54"/>
      <c r="AA28" s="54"/>
      <c r="AB28" s="54"/>
      <c r="AC28" s="19">
        <f t="shared" si="2"/>
        <v>0</v>
      </c>
      <c r="AD28" s="61">
        <f t="shared" si="3"/>
        <v>4</v>
      </c>
      <c r="AE28" s="33"/>
      <c r="AF28" s="34"/>
      <c r="AG28" s="34"/>
      <c r="AH28" s="34"/>
      <c r="AI28" s="34"/>
      <c r="AJ28" s="34"/>
      <c r="AK28" s="34"/>
      <c r="AL28" s="34"/>
      <c r="AM28" s="34"/>
      <c r="AN28" s="34"/>
      <c r="AO28" s="34"/>
    </row>
    <row r="29" spans="1:41" x14ac:dyDescent="0.25">
      <c r="A29" s="54">
        <v>19</v>
      </c>
      <c r="B29" s="54" t="s">
        <v>132</v>
      </c>
      <c r="C29" s="54" t="s">
        <v>49</v>
      </c>
      <c r="D29" s="54"/>
      <c r="E29" s="55" t="s">
        <v>550</v>
      </c>
      <c r="F29" s="55" t="str">
        <f t="shared" si="0"/>
        <v>B</v>
      </c>
      <c r="G29" s="56">
        <v>6</v>
      </c>
      <c r="H29" s="57" t="s">
        <v>248</v>
      </c>
      <c r="I29" s="58" t="s">
        <v>729</v>
      </c>
      <c r="J29" s="58" t="s">
        <v>730</v>
      </c>
      <c r="K29" s="115">
        <f t="shared" si="1"/>
        <v>0.87729999999999997</v>
      </c>
      <c r="L29" s="54"/>
      <c r="M29" s="54"/>
      <c r="N29" s="54"/>
      <c r="O29" s="54"/>
      <c r="P29" s="54"/>
      <c r="Q29" s="54"/>
      <c r="R29" s="54">
        <v>3</v>
      </c>
      <c r="S29" s="54"/>
      <c r="T29" s="54"/>
      <c r="U29" s="54"/>
      <c r="V29" s="54"/>
      <c r="W29" s="54"/>
      <c r="X29" s="54"/>
      <c r="Y29" s="54"/>
      <c r="Z29" s="54"/>
      <c r="AA29" s="54"/>
      <c r="AB29" s="54"/>
      <c r="AC29" s="19">
        <f t="shared" si="2"/>
        <v>2</v>
      </c>
      <c r="AD29" s="61">
        <f t="shared" si="3"/>
        <v>5</v>
      </c>
      <c r="AE29" s="33"/>
      <c r="AF29" s="34"/>
      <c r="AG29" s="34"/>
      <c r="AH29" s="34"/>
      <c r="AI29" s="34"/>
      <c r="AJ29" s="34"/>
      <c r="AK29" s="34"/>
      <c r="AL29" s="34"/>
      <c r="AM29" s="34"/>
      <c r="AN29" s="34"/>
      <c r="AO29" s="34">
        <v>2</v>
      </c>
    </row>
    <row r="30" spans="1:41" x14ac:dyDescent="0.25">
      <c r="A30" s="54">
        <v>20</v>
      </c>
      <c r="B30" s="54" t="s">
        <v>285</v>
      </c>
      <c r="C30" s="54"/>
      <c r="D30" s="54"/>
      <c r="E30" s="54" t="s">
        <v>670</v>
      </c>
      <c r="F30" s="55" t="str">
        <f t="shared" si="0"/>
        <v>A</v>
      </c>
      <c r="G30" s="56">
        <v>7</v>
      </c>
      <c r="H30" s="57" t="s">
        <v>101</v>
      </c>
      <c r="I30" s="58" t="s">
        <v>1168</v>
      </c>
      <c r="J30" s="58" t="s">
        <v>1169</v>
      </c>
      <c r="K30" s="115">
        <f t="shared" si="1"/>
        <v>1.415</v>
      </c>
      <c r="L30" s="54"/>
      <c r="M30" s="54"/>
      <c r="N30" s="54"/>
      <c r="O30" s="54"/>
      <c r="P30" s="54"/>
      <c r="Q30" s="54"/>
      <c r="R30" s="54">
        <v>5</v>
      </c>
      <c r="S30" s="54"/>
      <c r="T30" s="54"/>
      <c r="U30" s="54"/>
      <c r="V30" s="54">
        <v>1</v>
      </c>
      <c r="W30" s="54"/>
      <c r="X30" s="54"/>
      <c r="Y30" s="54"/>
      <c r="Z30" s="54"/>
      <c r="AA30" s="54"/>
      <c r="AB30" s="54"/>
      <c r="AC30" s="19">
        <f t="shared" si="2"/>
        <v>4</v>
      </c>
      <c r="AD30" s="61">
        <f t="shared" si="3"/>
        <v>10</v>
      </c>
      <c r="AE30" s="33">
        <v>1</v>
      </c>
      <c r="AF30" s="34"/>
      <c r="AG30" s="34"/>
      <c r="AH30" s="34"/>
      <c r="AI30" s="34"/>
      <c r="AJ30" s="34"/>
      <c r="AK30" s="34"/>
      <c r="AL30" s="34"/>
      <c r="AM30" s="34"/>
      <c r="AN30" s="34"/>
      <c r="AO30" s="34">
        <v>3</v>
      </c>
    </row>
    <row r="31" spans="1:41" x14ac:dyDescent="0.25">
      <c r="A31" s="85">
        <v>21</v>
      </c>
      <c r="B31" s="54" t="s">
        <v>410</v>
      </c>
      <c r="C31" s="54" t="s">
        <v>49</v>
      </c>
      <c r="D31" s="54"/>
      <c r="E31" s="54" t="s">
        <v>550</v>
      </c>
      <c r="F31" s="55" t="s">
        <v>13</v>
      </c>
      <c r="G31" s="56">
        <v>7</v>
      </c>
      <c r="H31" s="57" t="s">
        <v>466</v>
      </c>
      <c r="I31" s="58" t="s">
        <v>242</v>
      </c>
      <c r="J31" s="58" t="s">
        <v>243</v>
      </c>
      <c r="K31" s="115">
        <f t="shared" si="1"/>
        <v>0.82069999999999999</v>
      </c>
      <c r="L31" s="54"/>
      <c r="M31" s="54"/>
      <c r="N31" s="54"/>
      <c r="O31" s="54"/>
      <c r="P31" s="54"/>
      <c r="Q31" s="54"/>
      <c r="R31" s="54">
        <v>4</v>
      </c>
      <c r="S31" s="54"/>
      <c r="T31" s="54"/>
      <c r="U31" s="54"/>
      <c r="V31" s="54"/>
      <c r="W31" s="54"/>
      <c r="X31" s="54"/>
      <c r="Y31" s="54"/>
      <c r="Z31" s="54"/>
      <c r="AA31" s="54"/>
      <c r="AB31" s="54"/>
      <c r="AC31" s="19">
        <f t="shared" si="2"/>
        <v>0</v>
      </c>
      <c r="AD31" s="61">
        <f t="shared" si="3"/>
        <v>4</v>
      </c>
      <c r="AE31" s="33"/>
      <c r="AF31" s="34"/>
      <c r="AG31" s="34"/>
      <c r="AH31" s="34"/>
      <c r="AI31" s="34"/>
      <c r="AJ31" s="34"/>
      <c r="AK31" s="34"/>
      <c r="AL31" s="34"/>
      <c r="AM31" s="34"/>
      <c r="AN31" s="34"/>
      <c r="AO31" s="34"/>
    </row>
    <row r="32" spans="1:41" x14ac:dyDescent="0.25">
      <c r="A32" s="54">
        <v>22</v>
      </c>
      <c r="B32" s="85" t="s">
        <v>534</v>
      </c>
      <c r="C32" s="85" t="s">
        <v>162</v>
      </c>
      <c r="D32" s="85"/>
      <c r="E32" s="85" t="s">
        <v>550</v>
      </c>
      <c r="F32" s="55" t="str">
        <f t="shared" ref="F32:F65" si="4">LEFT(H32,1)</f>
        <v>A</v>
      </c>
      <c r="G32" s="86">
        <v>8</v>
      </c>
      <c r="H32" s="87" t="s">
        <v>52</v>
      </c>
      <c r="I32" s="25" t="s">
        <v>1045</v>
      </c>
      <c r="J32" s="25" t="s">
        <v>1046</v>
      </c>
      <c r="K32" s="116">
        <f t="shared" si="1"/>
        <v>1.3867</v>
      </c>
      <c r="L32" s="85"/>
      <c r="M32" s="85"/>
      <c r="N32" s="85"/>
      <c r="O32" s="85"/>
      <c r="P32" s="85">
        <v>1</v>
      </c>
      <c r="Q32" s="85"/>
      <c r="R32" s="85">
        <v>3</v>
      </c>
      <c r="S32" s="85"/>
      <c r="T32" s="85"/>
      <c r="U32" s="85"/>
      <c r="V32" s="85">
        <v>2</v>
      </c>
      <c r="W32" s="85"/>
      <c r="X32" s="85">
        <v>1</v>
      </c>
      <c r="Y32" s="85"/>
      <c r="Z32" s="85"/>
      <c r="AA32" s="85"/>
      <c r="AB32" s="85"/>
      <c r="AC32" s="19">
        <f t="shared" si="2"/>
        <v>1</v>
      </c>
      <c r="AD32" s="36">
        <f t="shared" si="3"/>
        <v>8</v>
      </c>
      <c r="AE32" s="33"/>
      <c r="AF32" s="34"/>
      <c r="AG32" s="34"/>
      <c r="AH32" s="34"/>
      <c r="AI32" s="34"/>
      <c r="AJ32" s="34"/>
      <c r="AK32" s="34"/>
      <c r="AL32" s="34"/>
      <c r="AM32" s="34"/>
      <c r="AN32" s="34"/>
      <c r="AO32" s="34">
        <v>1</v>
      </c>
    </row>
    <row r="33" spans="1:41" x14ac:dyDescent="0.25">
      <c r="A33" s="54">
        <v>23</v>
      </c>
      <c r="B33" s="54" t="s">
        <v>642</v>
      </c>
      <c r="C33" s="54"/>
      <c r="D33" s="54"/>
      <c r="E33" s="54" t="s">
        <v>550</v>
      </c>
      <c r="F33" s="55" t="str">
        <f t="shared" si="4"/>
        <v>B</v>
      </c>
      <c r="G33" s="56">
        <v>8</v>
      </c>
      <c r="H33" s="57" t="s">
        <v>61</v>
      </c>
      <c r="I33" s="58" t="s">
        <v>220</v>
      </c>
      <c r="J33" s="58" t="s">
        <v>221</v>
      </c>
      <c r="K33" s="115">
        <f t="shared" si="1"/>
        <v>0.7641</v>
      </c>
      <c r="L33" s="54"/>
      <c r="M33" s="54"/>
      <c r="N33" s="54"/>
      <c r="O33" s="54"/>
      <c r="P33" s="54"/>
      <c r="Q33" s="54"/>
      <c r="R33" s="54">
        <v>3</v>
      </c>
      <c r="S33" s="54"/>
      <c r="T33" s="54"/>
      <c r="U33" s="54"/>
      <c r="V33" s="54"/>
      <c r="W33" s="54"/>
      <c r="X33" s="54"/>
      <c r="Y33" s="54"/>
      <c r="Z33" s="54"/>
      <c r="AA33" s="54"/>
      <c r="AB33" s="54"/>
      <c r="AC33" s="19">
        <f t="shared" si="2"/>
        <v>0</v>
      </c>
      <c r="AD33" s="61">
        <f t="shared" si="3"/>
        <v>3</v>
      </c>
      <c r="AE33" s="33"/>
      <c r="AF33" s="34"/>
      <c r="AG33" s="34"/>
      <c r="AH33" s="34"/>
      <c r="AI33" s="34"/>
      <c r="AJ33" s="34"/>
      <c r="AK33" s="34"/>
      <c r="AL33" s="34"/>
      <c r="AM33" s="34"/>
      <c r="AN33" s="34"/>
      <c r="AO33" s="34"/>
    </row>
    <row r="34" spans="1:41" x14ac:dyDescent="0.25">
      <c r="A34" s="85">
        <v>24</v>
      </c>
      <c r="B34" s="54" t="s">
        <v>575</v>
      </c>
      <c r="C34" s="54" t="s">
        <v>335</v>
      </c>
      <c r="D34" s="54"/>
      <c r="E34" s="54" t="s">
        <v>163</v>
      </c>
      <c r="F34" s="55" t="str">
        <f t="shared" si="4"/>
        <v>C</v>
      </c>
      <c r="G34" s="56">
        <v>8</v>
      </c>
      <c r="H34" s="57" t="s">
        <v>260</v>
      </c>
      <c r="I34" s="58" t="s">
        <v>220</v>
      </c>
      <c r="J34" s="58" t="s">
        <v>221</v>
      </c>
      <c r="K34" s="115">
        <f t="shared" si="1"/>
        <v>0.7641</v>
      </c>
      <c r="L34" s="54"/>
      <c r="M34" s="54"/>
      <c r="N34" s="54"/>
      <c r="O34" s="54"/>
      <c r="P34" s="54"/>
      <c r="Q34" s="54"/>
      <c r="R34" s="54">
        <v>3</v>
      </c>
      <c r="S34" s="54"/>
      <c r="T34" s="54"/>
      <c r="U34" s="54"/>
      <c r="V34" s="54"/>
      <c r="W34" s="54"/>
      <c r="X34" s="54"/>
      <c r="Y34" s="54"/>
      <c r="Z34" s="54"/>
      <c r="AA34" s="54"/>
      <c r="AB34" s="54"/>
      <c r="AC34" s="19">
        <f t="shared" si="2"/>
        <v>2</v>
      </c>
      <c r="AD34" s="61">
        <f t="shared" si="3"/>
        <v>5</v>
      </c>
      <c r="AE34" s="33">
        <v>1</v>
      </c>
      <c r="AF34" s="34"/>
      <c r="AG34" s="34"/>
      <c r="AH34" s="34"/>
      <c r="AI34" s="34"/>
      <c r="AJ34" s="34"/>
      <c r="AK34" s="34"/>
      <c r="AL34" s="34"/>
      <c r="AM34" s="34"/>
      <c r="AN34" s="34"/>
      <c r="AO34" s="34">
        <v>1</v>
      </c>
    </row>
    <row r="35" spans="1:41" x14ac:dyDescent="0.25">
      <c r="A35" s="85">
        <v>25</v>
      </c>
      <c r="B35" s="85" t="s">
        <v>148</v>
      </c>
      <c r="C35" s="85" t="s">
        <v>43</v>
      </c>
      <c r="D35" s="85"/>
      <c r="E35" s="85" t="s">
        <v>550</v>
      </c>
      <c r="F35" s="55" t="str">
        <f t="shared" si="4"/>
        <v>A</v>
      </c>
      <c r="G35" s="86">
        <v>9</v>
      </c>
      <c r="H35" s="87" t="s">
        <v>222</v>
      </c>
      <c r="I35" s="25" t="s">
        <v>1161</v>
      </c>
      <c r="J35" s="25" t="s">
        <v>1162</v>
      </c>
      <c r="K35" s="116">
        <f t="shared" si="1"/>
        <v>1.2734999999999999</v>
      </c>
      <c r="L35" s="85"/>
      <c r="M35" s="85"/>
      <c r="N35" s="85"/>
      <c r="O35" s="85"/>
      <c r="P35" s="85"/>
      <c r="Q35" s="85"/>
      <c r="R35" s="85">
        <v>4</v>
      </c>
      <c r="S35" s="85"/>
      <c r="T35" s="85"/>
      <c r="U35" s="85"/>
      <c r="V35" s="85">
        <v>2</v>
      </c>
      <c r="W35" s="85"/>
      <c r="X35" s="85"/>
      <c r="Y35" s="85"/>
      <c r="Z35" s="85"/>
      <c r="AA35" s="85"/>
      <c r="AB35" s="85"/>
      <c r="AC35" s="19">
        <f t="shared" si="2"/>
        <v>1</v>
      </c>
      <c r="AD35" s="36">
        <f t="shared" si="3"/>
        <v>7</v>
      </c>
      <c r="AE35" s="33"/>
      <c r="AF35" s="34"/>
      <c r="AG35" s="34"/>
      <c r="AH35" s="34"/>
      <c r="AI35" s="34"/>
      <c r="AJ35" s="34"/>
      <c r="AK35" s="34"/>
      <c r="AL35" s="34"/>
      <c r="AM35" s="34"/>
      <c r="AN35" s="34"/>
      <c r="AO35" s="34">
        <v>1</v>
      </c>
    </row>
    <row r="36" spans="1:41" x14ac:dyDescent="0.25">
      <c r="A36" s="54">
        <v>26</v>
      </c>
      <c r="B36" s="54" t="s">
        <v>210</v>
      </c>
      <c r="C36" s="54" t="s">
        <v>349</v>
      </c>
      <c r="D36" s="54"/>
      <c r="E36" s="54" t="s">
        <v>163</v>
      </c>
      <c r="F36" s="55" t="str">
        <f t="shared" si="4"/>
        <v>B</v>
      </c>
      <c r="G36" s="56">
        <v>9</v>
      </c>
      <c r="H36" s="57" t="s">
        <v>361</v>
      </c>
      <c r="I36" s="58" t="s">
        <v>69</v>
      </c>
      <c r="J36" s="58" t="s">
        <v>110</v>
      </c>
      <c r="K36" s="115">
        <f t="shared" si="1"/>
        <v>0.73580000000000001</v>
      </c>
      <c r="L36" s="54"/>
      <c r="M36" s="54"/>
      <c r="N36" s="54"/>
      <c r="O36" s="54"/>
      <c r="P36" s="54"/>
      <c r="Q36" s="54"/>
      <c r="R36" s="54">
        <v>2</v>
      </c>
      <c r="S36" s="54"/>
      <c r="T36" s="54"/>
      <c r="U36" s="54"/>
      <c r="V36" s="54">
        <v>1</v>
      </c>
      <c r="W36" s="54"/>
      <c r="X36" s="54"/>
      <c r="Y36" s="54"/>
      <c r="Z36" s="54"/>
      <c r="AA36" s="54"/>
      <c r="AB36" s="54"/>
      <c r="AC36" s="19">
        <f t="shared" si="2"/>
        <v>1</v>
      </c>
      <c r="AD36" s="61">
        <f t="shared" si="3"/>
        <v>4</v>
      </c>
      <c r="AE36" s="33">
        <v>1</v>
      </c>
      <c r="AF36" s="34"/>
      <c r="AG36" s="34"/>
      <c r="AH36" s="34"/>
      <c r="AI36" s="34"/>
      <c r="AJ36" s="34"/>
      <c r="AK36" s="34"/>
      <c r="AL36" s="34"/>
      <c r="AM36" s="34"/>
      <c r="AN36" s="34"/>
      <c r="AO36" s="34"/>
    </row>
    <row r="37" spans="1:41" x14ac:dyDescent="0.25">
      <c r="A37" s="54">
        <v>27</v>
      </c>
      <c r="B37" s="54" t="s">
        <v>204</v>
      </c>
      <c r="C37" s="54"/>
      <c r="D37" s="54"/>
      <c r="E37" s="54" t="s">
        <v>550</v>
      </c>
      <c r="F37" s="55" t="str">
        <f t="shared" si="4"/>
        <v>B</v>
      </c>
      <c r="G37" s="56">
        <v>9</v>
      </c>
      <c r="H37" s="57" t="s">
        <v>341</v>
      </c>
      <c r="I37" s="58" t="s">
        <v>69</v>
      </c>
      <c r="J37" s="58" t="s">
        <v>110</v>
      </c>
      <c r="K37" s="115">
        <f t="shared" si="1"/>
        <v>0.73580000000000001</v>
      </c>
      <c r="L37" s="54"/>
      <c r="M37" s="54"/>
      <c r="N37" s="54"/>
      <c r="O37" s="54"/>
      <c r="P37" s="54"/>
      <c r="Q37" s="54"/>
      <c r="R37" s="54">
        <v>1</v>
      </c>
      <c r="S37" s="54"/>
      <c r="T37" s="54"/>
      <c r="U37" s="54"/>
      <c r="V37" s="54"/>
      <c r="W37" s="54">
        <v>1</v>
      </c>
      <c r="X37" s="54"/>
      <c r="Y37" s="54"/>
      <c r="Z37" s="54"/>
      <c r="AA37" s="54"/>
      <c r="AB37" s="54"/>
      <c r="AC37" s="19">
        <f t="shared" si="2"/>
        <v>0</v>
      </c>
      <c r="AD37" s="61">
        <f t="shared" si="3"/>
        <v>2</v>
      </c>
      <c r="AE37" s="33"/>
      <c r="AF37" s="34"/>
      <c r="AG37" s="34"/>
      <c r="AH37" s="34"/>
      <c r="AI37" s="34"/>
      <c r="AJ37" s="34"/>
      <c r="AK37" s="34"/>
      <c r="AL37" s="34"/>
      <c r="AM37" s="34"/>
      <c r="AN37" s="34"/>
      <c r="AO37" s="34"/>
    </row>
    <row r="38" spans="1:41" x14ac:dyDescent="0.25">
      <c r="A38" s="54">
        <v>28</v>
      </c>
      <c r="B38" s="54" t="s">
        <v>555</v>
      </c>
      <c r="C38" s="54" t="s">
        <v>556</v>
      </c>
      <c r="D38" s="54" t="s">
        <v>29</v>
      </c>
      <c r="E38" s="54" t="s">
        <v>550</v>
      </c>
      <c r="F38" s="55" t="str">
        <f t="shared" si="4"/>
        <v>C</v>
      </c>
      <c r="G38" s="56">
        <v>9</v>
      </c>
      <c r="H38" s="57" t="s">
        <v>468</v>
      </c>
      <c r="I38" s="58" t="s">
        <v>284</v>
      </c>
      <c r="J38" s="58" t="s">
        <v>309</v>
      </c>
      <c r="K38" s="115">
        <f t="shared" si="1"/>
        <v>0.56599999999999995</v>
      </c>
      <c r="L38" s="54"/>
      <c r="M38" s="54"/>
      <c r="N38" s="54"/>
      <c r="O38" s="54"/>
      <c r="P38" s="54"/>
      <c r="Q38" s="54"/>
      <c r="R38" s="54">
        <v>2</v>
      </c>
      <c r="S38" s="54"/>
      <c r="T38" s="54"/>
      <c r="U38" s="54"/>
      <c r="V38" s="54"/>
      <c r="W38" s="54"/>
      <c r="X38" s="54"/>
      <c r="Y38" s="54"/>
      <c r="Z38" s="54"/>
      <c r="AA38" s="54"/>
      <c r="AB38" s="54"/>
      <c r="AC38" s="19">
        <f t="shared" si="2"/>
        <v>1</v>
      </c>
      <c r="AD38" s="61">
        <f t="shared" si="3"/>
        <v>3</v>
      </c>
      <c r="AE38" s="33"/>
      <c r="AF38" s="34"/>
      <c r="AG38" s="34"/>
      <c r="AH38" s="34"/>
      <c r="AI38" s="34"/>
      <c r="AJ38" s="34"/>
      <c r="AK38" s="34"/>
      <c r="AL38" s="34"/>
      <c r="AM38" s="34">
        <v>1</v>
      </c>
      <c r="AN38" s="34"/>
      <c r="AO38" s="34"/>
    </row>
    <row r="39" spans="1:41" x14ac:dyDescent="0.25">
      <c r="A39" s="85">
        <v>29</v>
      </c>
      <c r="B39" s="54" t="s">
        <v>547</v>
      </c>
      <c r="C39" s="54" t="s">
        <v>49</v>
      </c>
      <c r="D39" s="54"/>
      <c r="E39" s="54" t="s">
        <v>550</v>
      </c>
      <c r="F39" s="55" t="str">
        <f t="shared" si="4"/>
        <v>A</v>
      </c>
      <c r="G39" s="56">
        <v>10</v>
      </c>
      <c r="H39" s="57" t="s">
        <v>95</v>
      </c>
      <c r="I39" s="58" t="s">
        <v>431</v>
      </c>
      <c r="J39" s="58" t="s">
        <v>432</v>
      </c>
      <c r="K39" s="115">
        <f t="shared" si="1"/>
        <v>1.2168999999999999</v>
      </c>
      <c r="L39" s="54"/>
      <c r="M39" s="54"/>
      <c r="N39" s="54"/>
      <c r="O39" s="54"/>
      <c r="P39" s="54"/>
      <c r="Q39" s="54"/>
      <c r="R39" s="54">
        <v>5</v>
      </c>
      <c r="S39" s="54"/>
      <c r="T39" s="54"/>
      <c r="U39" s="54"/>
      <c r="V39" s="54"/>
      <c r="W39" s="54"/>
      <c r="X39" s="54"/>
      <c r="Y39" s="54"/>
      <c r="Z39" s="54"/>
      <c r="AA39" s="54"/>
      <c r="AB39" s="54"/>
      <c r="AC39" s="19">
        <f t="shared" si="2"/>
        <v>0</v>
      </c>
      <c r="AD39" s="61">
        <f t="shared" si="3"/>
        <v>5</v>
      </c>
      <c r="AE39" s="33"/>
      <c r="AF39" s="34"/>
      <c r="AG39" s="34"/>
      <c r="AH39" s="34"/>
      <c r="AI39" s="34"/>
      <c r="AJ39" s="34"/>
      <c r="AK39" s="34"/>
      <c r="AL39" s="34"/>
      <c r="AM39" s="34"/>
      <c r="AN39" s="34"/>
      <c r="AO39" s="34"/>
    </row>
    <row r="40" spans="1:41" x14ac:dyDescent="0.25">
      <c r="A40" s="54">
        <v>30</v>
      </c>
      <c r="B40" s="85" t="s">
        <v>207</v>
      </c>
      <c r="C40" s="85" t="s">
        <v>43</v>
      </c>
      <c r="D40" s="85"/>
      <c r="E40" s="85" t="s">
        <v>550</v>
      </c>
      <c r="F40" s="55" t="str">
        <f t="shared" si="4"/>
        <v>A</v>
      </c>
      <c r="G40" s="86">
        <v>10</v>
      </c>
      <c r="H40" s="87" t="s">
        <v>225</v>
      </c>
      <c r="I40" s="25" t="s">
        <v>431</v>
      </c>
      <c r="J40" s="25" t="s">
        <v>432</v>
      </c>
      <c r="K40" s="116">
        <f t="shared" si="1"/>
        <v>1.2168999999999999</v>
      </c>
      <c r="L40" s="85"/>
      <c r="M40" s="85"/>
      <c r="N40" s="85"/>
      <c r="O40" s="85"/>
      <c r="P40" s="85"/>
      <c r="Q40" s="85"/>
      <c r="R40" s="85">
        <v>4</v>
      </c>
      <c r="S40" s="85"/>
      <c r="T40" s="85"/>
      <c r="U40" s="85"/>
      <c r="V40" s="85">
        <v>1</v>
      </c>
      <c r="W40" s="85"/>
      <c r="X40" s="85"/>
      <c r="Y40" s="85"/>
      <c r="Z40" s="85"/>
      <c r="AA40" s="85"/>
      <c r="AB40" s="85"/>
      <c r="AC40" s="19">
        <f t="shared" si="2"/>
        <v>4</v>
      </c>
      <c r="AD40" s="36">
        <f t="shared" si="3"/>
        <v>9</v>
      </c>
      <c r="AE40" s="33"/>
      <c r="AF40" s="34"/>
      <c r="AG40" s="34"/>
      <c r="AH40" s="34"/>
      <c r="AI40" s="34"/>
      <c r="AJ40" s="34"/>
      <c r="AK40" s="34"/>
      <c r="AL40" s="34"/>
      <c r="AM40" s="34"/>
      <c r="AN40" s="34"/>
      <c r="AO40" s="34">
        <v>4</v>
      </c>
    </row>
    <row r="41" spans="1:41" x14ac:dyDescent="0.25">
      <c r="A41" s="85">
        <v>31</v>
      </c>
      <c r="B41" s="54" t="s">
        <v>1178</v>
      </c>
      <c r="C41" s="54"/>
      <c r="D41" s="54"/>
      <c r="E41" s="54" t="s">
        <v>768</v>
      </c>
      <c r="F41" s="55" t="str">
        <f t="shared" si="4"/>
        <v>C</v>
      </c>
      <c r="G41" s="56">
        <v>10</v>
      </c>
      <c r="H41" s="57" t="s">
        <v>471</v>
      </c>
      <c r="I41" s="58" t="s">
        <v>72</v>
      </c>
      <c r="J41" s="58" t="s">
        <v>108</v>
      </c>
      <c r="K41" s="115">
        <f t="shared" si="1"/>
        <v>0.53769999999999996</v>
      </c>
      <c r="L41" s="54"/>
      <c r="M41" s="54"/>
      <c r="N41" s="54"/>
      <c r="O41" s="54"/>
      <c r="P41" s="54"/>
      <c r="Q41" s="54"/>
      <c r="R41" s="54">
        <v>3</v>
      </c>
      <c r="S41" s="54"/>
      <c r="T41" s="54"/>
      <c r="U41" s="54"/>
      <c r="V41" s="54"/>
      <c r="W41" s="54"/>
      <c r="X41" s="54"/>
      <c r="Y41" s="54"/>
      <c r="Z41" s="54"/>
      <c r="AA41" s="54"/>
      <c r="AB41" s="54"/>
      <c r="AC41" s="19">
        <f t="shared" si="2"/>
        <v>1</v>
      </c>
      <c r="AD41" s="61">
        <f t="shared" si="3"/>
        <v>4</v>
      </c>
      <c r="AE41" s="33">
        <v>1</v>
      </c>
      <c r="AF41" s="34"/>
      <c r="AG41" s="34"/>
      <c r="AH41" s="34"/>
      <c r="AI41" s="34"/>
      <c r="AJ41" s="34"/>
      <c r="AK41" s="34"/>
      <c r="AL41" s="34"/>
      <c r="AM41" s="34"/>
      <c r="AN41" s="34"/>
      <c r="AO41" s="34"/>
    </row>
    <row r="42" spans="1:41" x14ac:dyDescent="0.25">
      <c r="A42" s="54">
        <v>32</v>
      </c>
      <c r="B42" s="54" t="s">
        <v>1018</v>
      </c>
      <c r="C42" s="54"/>
      <c r="D42" s="54"/>
      <c r="E42" s="54" t="s">
        <v>768</v>
      </c>
      <c r="F42" s="55" t="str">
        <f t="shared" si="4"/>
        <v>B</v>
      </c>
      <c r="G42" s="56">
        <v>11</v>
      </c>
      <c r="H42" s="57" t="s">
        <v>300</v>
      </c>
      <c r="I42" s="58" t="s">
        <v>246</v>
      </c>
      <c r="J42" s="58" t="s">
        <v>247</v>
      </c>
      <c r="K42" s="115">
        <f t="shared" si="1"/>
        <v>0.70750000000000002</v>
      </c>
      <c r="L42" s="54"/>
      <c r="M42" s="54"/>
      <c r="N42" s="54"/>
      <c r="O42" s="54"/>
      <c r="P42" s="54"/>
      <c r="Q42" s="54"/>
      <c r="R42" s="54">
        <v>2</v>
      </c>
      <c r="S42" s="54"/>
      <c r="T42" s="54"/>
      <c r="U42" s="54"/>
      <c r="V42" s="54">
        <v>1</v>
      </c>
      <c r="W42" s="54"/>
      <c r="X42" s="54"/>
      <c r="Y42" s="54"/>
      <c r="Z42" s="54"/>
      <c r="AA42" s="54"/>
      <c r="AB42" s="54"/>
      <c r="AC42" s="19">
        <f t="shared" si="2"/>
        <v>1</v>
      </c>
      <c r="AD42" s="61">
        <f t="shared" si="3"/>
        <v>4</v>
      </c>
      <c r="AE42" s="33"/>
      <c r="AF42" s="34"/>
      <c r="AG42" s="34"/>
      <c r="AH42" s="34"/>
      <c r="AI42" s="34"/>
      <c r="AJ42" s="34"/>
      <c r="AK42" s="34"/>
      <c r="AL42" s="34"/>
      <c r="AM42" s="34"/>
      <c r="AN42" s="34"/>
      <c r="AO42" s="34">
        <v>1</v>
      </c>
    </row>
    <row r="43" spans="1:41" x14ac:dyDescent="0.25">
      <c r="A43" s="54">
        <v>33</v>
      </c>
      <c r="B43" s="54" t="s">
        <v>197</v>
      </c>
      <c r="C43" s="54" t="s">
        <v>162</v>
      </c>
      <c r="D43" s="54"/>
      <c r="E43" s="54" t="s">
        <v>550</v>
      </c>
      <c r="F43" s="55" t="str">
        <f t="shared" si="4"/>
        <v>B</v>
      </c>
      <c r="G43" s="56">
        <v>11</v>
      </c>
      <c r="H43" s="57" t="s">
        <v>45</v>
      </c>
      <c r="I43" s="58" t="s">
        <v>246</v>
      </c>
      <c r="J43" s="58" t="s">
        <v>247</v>
      </c>
      <c r="K43" s="115">
        <f t="shared" ref="K43:K74" si="5">J43*0.0283</f>
        <v>0.70750000000000002</v>
      </c>
      <c r="L43" s="54"/>
      <c r="M43" s="54"/>
      <c r="N43" s="54"/>
      <c r="O43" s="54"/>
      <c r="P43" s="54"/>
      <c r="Q43" s="54"/>
      <c r="R43" s="54">
        <v>2</v>
      </c>
      <c r="S43" s="54"/>
      <c r="T43" s="54"/>
      <c r="U43" s="54"/>
      <c r="V43" s="54"/>
      <c r="W43" s="54"/>
      <c r="X43" s="54"/>
      <c r="Y43" s="54"/>
      <c r="Z43" s="54"/>
      <c r="AA43" s="54"/>
      <c r="AB43" s="54"/>
      <c r="AC43" s="19">
        <f t="shared" ref="AC43:AC74" si="6">SUM(AE43:AO43)</f>
        <v>3</v>
      </c>
      <c r="AD43" s="61">
        <f t="shared" ref="AD43:AD74" si="7">SUM(L43:AC43)</f>
        <v>5</v>
      </c>
      <c r="AE43" s="33"/>
      <c r="AF43" s="34"/>
      <c r="AG43" s="34"/>
      <c r="AH43" s="34"/>
      <c r="AI43" s="34"/>
      <c r="AJ43" s="34"/>
      <c r="AK43" s="34"/>
      <c r="AL43" s="34"/>
      <c r="AM43" s="34"/>
      <c r="AN43" s="34"/>
      <c r="AO43" s="34">
        <v>3</v>
      </c>
    </row>
    <row r="44" spans="1:41" x14ac:dyDescent="0.25">
      <c r="A44" s="85">
        <v>34</v>
      </c>
      <c r="B44" s="85" t="s">
        <v>135</v>
      </c>
      <c r="C44" s="85" t="s">
        <v>39</v>
      </c>
      <c r="D44" s="85"/>
      <c r="E44" s="85" t="s">
        <v>550</v>
      </c>
      <c r="F44" s="55" t="str">
        <f t="shared" si="4"/>
        <v>C</v>
      </c>
      <c r="G44" s="86">
        <v>11</v>
      </c>
      <c r="H44" s="87" t="s">
        <v>477</v>
      </c>
      <c r="I44" s="25" t="s">
        <v>624</v>
      </c>
      <c r="J44" s="25" t="s">
        <v>616</v>
      </c>
      <c r="K44" s="116">
        <f t="shared" si="5"/>
        <v>0.48109999999999997</v>
      </c>
      <c r="L44" s="85"/>
      <c r="M44" s="85"/>
      <c r="N44" s="85"/>
      <c r="O44" s="85"/>
      <c r="P44" s="85"/>
      <c r="Q44" s="85"/>
      <c r="R44" s="85">
        <v>1</v>
      </c>
      <c r="S44" s="85"/>
      <c r="T44" s="85"/>
      <c r="U44" s="85"/>
      <c r="V44" s="85"/>
      <c r="W44" s="85"/>
      <c r="X44" s="85"/>
      <c r="Y44" s="85"/>
      <c r="Z44" s="85"/>
      <c r="AA44" s="85"/>
      <c r="AB44" s="85"/>
      <c r="AC44" s="19">
        <f t="shared" si="6"/>
        <v>2</v>
      </c>
      <c r="AD44" s="36">
        <f t="shared" si="7"/>
        <v>3</v>
      </c>
      <c r="AE44" s="33"/>
      <c r="AF44" s="34"/>
      <c r="AG44" s="34"/>
      <c r="AH44" s="34"/>
      <c r="AI44" s="34"/>
      <c r="AJ44" s="34"/>
      <c r="AK44" s="34"/>
      <c r="AL44" s="34"/>
      <c r="AM44" s="34">
        <v>1</v>
      </c>
      <c r="AN44" s="34"/>
      <c r="AO44" s="34">
        <v>1</v>
      </c>
    </row>
    <row r="45" spans="1:41" x14ac:dyDescent="0.25">
      <c r="A45" s="54">
        <v>35</v>
      </c>
      <c r="B45" s="85" t="s">
        <v>661</v>
      </c>
      <c r="C45" s="85"/>
      <c r="D45" s="85"/>
      <c r="E45" s="85" t="s">
        <v>550</v>
      </c>
      <c r="F45" s="55" t="str">
        <f t="shared" si="4"/>
        <v>C</v>
      </c>
      <c r="G45" s="86">
        <v>11</v>
      </c>
      <c r="H45" s="87" t="s">
        <v>472</v>
      </c>
      <c r="I45" s="25" t="s">
        <v>624</v>
      </c>
      <c r="J45" s="25" t="s">
        <v>616</v>
      </c>
      <c r="K45" s="116">
        <f t="shared" si="5"/>
        <v>0.48109999999999997</v>
      </c>
      <c r="L45" s="85"/>
      <c r="M45" s="85"/>
      <c r="N45" s="85"/>
      <c r="O45" s="85"/>
      <c r="P45" s="85"/>
      <c r="Q45" s="85"/>
      <c r="R45" s="85">
        <v>1</v>
      </c>
      <c r="S45" s="85"/>
      <c r="T45" s="85"/>
      <c r="U45" s="85"/>
      <c r="V45" s="85">
        <v>2</v>
      </c>
      <c r="W45" s="85"/>
      <c r="X45" s="85"/>
      <c r="Y45" s="85"/>
      <c r="Z45" s="85"/>
      <c r="AA45" s="85"/>
      <c r="AB45" s="85"/>
      <c r="AC45" s="19">
        <f t="shared" si="6"/>
        <v>0</v>
      </c>
      <c r="AD45" s="36">
        <f t="shared" si="7"/>
        <v>3</v>
      </c>
      <c r="AE45" s="33"/>
      <c r="AF45" s="34"/>
      <c r="AG45" s="34"/>
      <c r="AH45" s="34"/>
      <c r="AI45" s="34"/>
      <c r="AJ45" s="34"/>
      <c r="AK45" s="34"/>
      <c r="AL45" s="34"/>
      <c r="AM45" s="34"/>
      <c r="AN45" s="34"/>
      <c r="AO45" s="34"/>
    </row>
    <row r="46" spans="1:41" x14ac:dyDescent="0.25">
      <c r="A46" s="54">
        <v>36</v>
      </c>
      <c r="B46" s="85" t="s">
        <v>130</v>
      </c>
      <c r="C46" s="85" t="s">
        <v>39</v>
      </c>
      <c r="D46" s="85"/>
      <c r="E46" s="85" t="s">
        <v>550</v>
      </c>
      <c r="F46" s="55" t="str">
        <f t="shared" si="4"/>
        <v>A</v>
      </c>
      <c r="G46" s="86">
        <v>12</v>
      </c>
      <c r="H46" s="87" t="s">
        <v>63</v>
      </c>
      <c r="I46" s="25" t="s">
        <v>1136</v>
      </c>
      <c r="J46" s="25" t="s">
        <v>1137</v>
      </c>
      <c r="K46" s="116">
        <f t="shared" si="5"/>
        <v>1.1319999999999999</v>
      </c>
      <c r="L46" s="85"/>
      <c r="M46" s="85"/>
      <c r="N46" s="85"/>
      <c r="O46" s="85"/>
      <c r="P46" s="85"/>
      <c r="Q46" s="85"/>
      <c r="R46" s="85">
        <v>4</v>
      </c>
      <c r="S46" s="85"/>
      <c r="T46" s="85"/>
      <c r="U46" s="85"/>
      <c r="V46" s="85"/>
      <c r="W46" s="85">
        <v>1</v>
      </c>
      <c r="X46" s="85"/>
      <c r="Y46" s="85"/>
      <c r="Z46" s="85"/>
      <c r="AA46" s="85"/>
      <c r="AB46" s="85"/>
      <c r="AC46" s="19">
        <f t="shared" si="6"/>
        <v>1</v>
      </c>
      <c r="AD46" s="36">
        <f t="shared" si="7"/>
        <v>6</v>
      </c>
      <c r="AE46" s="33"/>
      <c r="AF46" s="34"/>
      <c r="AG46" s="34"/>
      <c r="AH46" s="34"/>
      <c r="AI46" s="34"/>
      <c r="AJ46" s="34"/>
      <c r="AK46" s="34"/>
      <c r="AL46" s="34"/>
      <c r="AM46" s="34"/>
      <c r="AN46" s="34"/>
      <c r="AO46" s="34">
        <v>1</v>
      </c>
    </row>
    <row r="47" spans="1:41" x14ac:dyDescent="0.25">
      <c r="A47" s="85">
        <v>37</v>
      </c>
      <c r="B47" s="85" t="s">
        <v>526</v>
      </c>
      <c r="C47" s="85" t="s">
        <v>49</v>
      </c>
      <c r="D47" s="85"/>
      <c r="E47" s="85" t="s">
        <v>550</v>
      </c>
      <c r="F47" s="55" t="str">
        <f t="shared" si="4"/>
        <v>A</v>
      </c>
      <c r="G47" s="86">
        <v>13</v>
      </c>
      <c r="H47" s="87" t="s">
        <v>57</v>
      </c>
      <c r="I47" s="25" t="s">
        <v>242</v>
      </c>
      <c r="J47" s="25" t="s">
        <v>243</v>
      </c>
      <c r="K47" s="116">
        <f t="shared" si="5"/>
        <v>0.82069999999999999</v>
      </c>
      <c r="L47" s="85"/>
      <c r="M47" s="85"/>
      <c r="N47" s="85"/>
      <c r="O47" s="85"/>
      <c r="P47" s="85"/>
      <c r="Q47" s="85"/>
      <c r="R47" s="85">
        <v>2</v>
      </c>
      <c r="S47" s="85"/>
      <c r="T47" s="85"/>
      <c r="U47" s="85"/>
      <c r="V47" s="85"/>
      <c r="W47" s="85"/>
      <c r="X47" s="85"/>
      <c r="Y47" s="85"/>
      <c r="Z47" s="85"/>
      <c r="AA47" s="85"/>
      <c r="AB47" s="85"/>
      <c r="AC47" s="19">
        <f t="shared" si="6"/>
        <v>3</v>
      </c>
      <c r="AD47" s="36">
        <f t="shared" si="7"/>
        <v>5</v>
      </c>
      <c r="AE47" s="33">
        <v>1</v>
      </c>
      <c r="AF47" s="34"/>
      <c r="AG47" s="34"/>
      <c r="AH47" s="34"/>
      <c r="AI47" s="34"/>
      <c r="AJ47" s="34"/>
      <c r="AK47" s="34"/>
      <c r="AL47" s="34"/>
      <c r="AM47" s="34"/>
      <c r="AN47" s="34"/>
      <c r="AO47" s="34">
        <v>2</v>
      </c>
    </row>
    <row r="48" spans="1:41" x14ac:dyDescent="0.25">
      <c r="A48" s="54">
        <v>38</v>
      </c>
      <c r="B48" s="54" t="s">
        <v>531</v>
      </c>
      <c r="C48" s="54" t="s">
        <v>335</v>
      </c>
      <c r="D48" s="54"/>
      <c r="E48" s="54" t="s">
        <v>550</v>
      </c>
      <c r="F48" s="55" t="str">
        <f t="shared" si="4"/>
        <v>A</v>
      </c>
      <c r="G48" s="56">
        <v>13</v>
      </c>
      <c r="H48" s="57" t="s">
        <v>56</v>
      </c>
      <c r="I48" s="58" t="s">
        <v>242</v>
      </c>
      <c r="J48" s="58" t="s">
        <v>243</v>
      </c>
      <c r="K48" s="115">
        <f t="shared" si="5"/>
        <v>0.82069999999999999</v>
      </c>
      <c r="L48" s="54"/>
      <c r="M48" s="54"/>
      <c r="N48" s="54"/>
      <c r="O48" s="54"/>
      <c r="P48" s="54"/>
      <c r="Q48" s="54"/>
      <c r="R48" s="54">
        <v>4</v>
      </c>
      <c r="S48" s="54"/>
      <c r="T48" s="54"/>
      <c r="U48" s="54"/>
      <c r="V48" s="54"/>
      <c r="W48" s="54"/>
      <c r="X48" s="54"/>
      <c r="Y48" s="54"/>
      <c r="Z48" s="54"/>
      <c r="AA48" s="54"/>
      <c r="AB48" s="54"/>
      <c r="AC48" s="19">
        <f t="shared" si="6"/>
        <v>1</v>
      </c>
      <c r="AD48" s="61">
        <f t="shared" si="7"/>
        <v>5</v>
      </c>
      <c r="AE48" s="33"/>
      <c r="AF48" s="34"/>
      <c r="AG48" s="34"/>
      <c r="AH48" s="34"/>
      <c r="AI48" s="34"/>
      <c r="AJ48" s="34"/>
      <c r="AK48" s="34"/>
      <c r="AL48" s="34"/>
      <c r="AM48" s="34"/>
      <c r="AN48" s="34"/>
      <c r="AO48" s="34">
        <v>1</v>
      </c>
    </row>
    <row r="49" spans="1:41" x14ac:dyDescent="0.25">
      <c r="A49" s="54">
        <v>39</v>
      </c>
      <c r="B49" s="54" t="s">
        <v>1181</v>
      </c>
      <c r="C49" s="54"/>
      <c r="D49" s="54"/>
      <c r="E49" s="54" t="s">
        <v>768</v>
      </c>
      <c r="F49" s="55" t="str">
        <f t="shared" si="4"/>
        <v>B</v>
      </c>
      <c r="G49" s="56">
        <v>13</v>
      </c>
      <c r="H49" s="57" t="s">
        <v>235</v>
      </c>
      <c r="I49" s="58" t="s">
        <v>1182</v>
      </c>
      <c r="J49" s="58" t="s">
        <v>734</v>
      </c>
      <c r="K49" s="115">
        <f t="shared" si="5"/>
        <v>0.587225</v>
      </c>
      <c r="L49" s="54"/>
      <c r="M49" s="54"/>
      <c r="N49" s="54"/>
      <c r="O49" s="54"/>
      <c r="P49" s="54"/>
      <c r="Q49" s="54"/>
      <c r="R49" s="54">
        <v>2</v>
      </c>
      <c r="S49" s="54"/>
      <c r="T49" s="54"/>
      <c r="U49" s="54"/>
      <c r="V49" s="54">
        <v>1</v>
      </c>
      <c r="W49" s="54"/>
      <c r="X49" s="54"/>
      <c r="Y49" s="54"/>
      <c r="Z49" s="54"/>
      <c r="AA49" s="54"/>
      <c r="AB49" s="54"/>
      <c r="AC49" s="19">
        <f t="shared" si="6"/>
        <v>1</v>
      </c>
      <c r="AD49" s="61">
        <f t="shared" si="7"/>
        <v>4</v>
      </c>
      <c r="AE49" s="33"/>
      <c r="AF49" s="34"/>
      <c r="AG49" s="34"/>
      <c r="AH49" s="34"/>
      <c r="AI49" s="34"/>
      <c r="AJ49" s="34"/>
      <c r="AK49" s="34"/>
      <c r="AL49" s="34"/>
      <c r="AM49" s="34"/>
      <c r="AN49" s="34"/>
      <c r="AO49" s="34">
        <v>1</v>
      </c>
    </row>
    <row r="50" spans="1:41" x14ac:dyDescent="0.25">
      <c r="A50" s="85">
        <v>40</v>
      </c>
      <c r="B50" s="54" t="s">
        <v>953</v>
      </c>
      <c r="C50" s="54"/>
      <c r="D50" s="54"/>
      <c r="E50" s="54" t="s">
        <v>768</v>
      </c>
      <c r="F50" s="55" t="str">
        <f t="shared" si="4"/>
        <v>C</v>
      </c>
      <c r="G50" s="56">
        <v>13</v>
      </c>
      <c r="H50" s="57" t="s">
        <v>1179</v>
      </c>
      <c r="I50" s="58" t="s">
        <v>80</v>
      </c>
      <c r="J50" s="58" t="s">
        <v>112</v>
      </c>
      <c r="K50" s="115">
        <f t="shared" si="5"/>
        <v>0.25469999999999998</v>
      </c>
      <c r="L50" s="54"/>
      <c r="M50" s="54"/>
      <c r="N50" s="54"/>
      <c r="O50" s="54"/>
      <c r="P50" s="54"/>
      <c r="Q50" s="54"/>
      <c r="R50" s="54">
        <v>1</v>
      </c>
      <c r="S50" s="54"/>
      <c r="T50" s="54"/>
      <c r="U50" s="54"/>
      <c r="V50" s="54"/>
      <c r="W50" s="54"/>
      <c r="X50" s="54"/>
      <c r="Y50" s="54"/>
      <c r="Z50" s="54"/>
      <c r="AA50" s="54"/>
      <c r="AB50" s="54"/>
      <c r="AC50" s="19">
        <f t="shared" si="6"/>
        <v>1</v>
      </c>
      <c r="AD50" s="61">
        <f t="shared" si="7"/>
        <v>2</v>
      </c>
      <c r="AE50" s="33"/>
      <c r="AF50" s="34"/>
      <c r="AG50" s="34"/>
      <c r="AH50" s="34"/>
      <c r="AI50" s="34"/>
      <c r="AJ50" s="34"/>
      <c r="AK50" s="34"/>
      <c r="AL50" s="34"/>
      <c r="AM50" s="34"/>
      <c r="AN50" s="34"/>
      <c r="AO50" s="34">
        <v>1</v>
      </c>
    </row>
    <row r="51" spans="1:41" x14ac:dyDescent="0.25">
      <c r="A51" s="54">
        <v>41</v>
      </c>
      <c r="B51" s="85" t="s">
        <v>527</v>
      </c>
      <c r="C51" s="85" t="s">
        <v>39</v>
      </c>
      <c r="D51" s="85" t="s">
        <v>29</v>
      </c>
      <c r="E51" s="85" t="s">
        <v>550</v>
      </c>
      <c r="F51" s="55" t="str">
        <f t="shared" si="4"/>
        <v>B</v>
      </c>
      <c r="G51" s="86">
        <v>14</v>
      </c>
      <c r="H51" s="87" t="s">
        <v>299</v>
      </c>
      <c r="I51" s="25" t="s">
        <v>86</v>
      </c>
      <c r="J51" s="25" t="s">
        <v>114</v>
      </c>
      <c r="K51" s="116">
        <f t="shared" si="5"/>
        <v>0.42449999999999999</v>
      </c>
      <c r="L51" s="85"/>
      <c r="M51" s="85"/>
      <c r="N51" s="85"/>
      <c r="O51" s="85"/>
      <c r="P51" s="85"/>
      <c r="Q51" s="85"/>
      <c r="R51" s="85">
        <v>1</v>
      </c>
      <c r="S51" s="85"/>
      <c r="T51" s="85"/>
      <c r="U51" s="85"/>
      <c r="V51" s="85">
        <v>1</v>
      </c>
      <c r="W51" s="85"/>
      <c r="X51" s="85"/>
      <c r="Y51" s="85"/>
      <c r="Z51" s="85"/>
      <c r="AA51" s="85"/>
      <c r="AB51" s="85"/>
      <c r="AC51" s="19">
        <f t="shared" si="6"/>
        <v>1</v>
      </c>
      <c r="AD51" s="36">
        <f t="shared" si="7"/>
        <v>3</v>
      </c>
      <c r="AE51" s="33"/>
      <c r="AF51" s="34"/>
      <c r="AG51" s="34"/>
      <c r="AH51" s="34"/>
      <c r="AI51" s="34"/>
      <c r="AJ51" s="34"/>
      <c r="AK51" s="34"/>
      <c r="AL51" s="34"/>
      <c r="AM51" s="34"/>
      <c r="AN51" s="34"/>
      <c r="AO51" s="34">
        <v>1</v>
      </c>
    </row>
    <row r="52" spans="1:41" x14ac:dyDescent="0.25">
      <c r="A52" s="54">
        <v>42</v>
      </c>
      <c r="B52" s="85" t="s">
        <v>668</v>
      </c>
      <c r="C52" s="85"/>
      <c r="D52" s="85"/>
      <c r="E52" s="85" t="s">
        <v>550</v>
      </c>
      <c r="F52" s="55" t="str">
        <f t="shared" si="4"/>
        <v>C</v>
      </c>
      <c r="G52" s="86">
        <v>14</v>
      </c>
      <c r="H52" s="87" t="s">
        <v>465</v>
      </c>
      <c r="I52" s="25" t="s">
        <v>233</v>
      </c>
      <c r="J52" s="25" t="s">
        <v>234</v>
      </c>
      <c r="K52" s="116">
        <f t="shared" si="5"/>
        <v>0.1981</v>
      </c>
      <c r="L52" s="85"/>
      <c r="M52" s="85"/>
      <c r="N52" s="85"/>
      <c r="O52" s="85"/>
      <c r="P52" s="85"/>
      <c r="Q52" s="85"/>
      <c r="R52" s="85">
        <v>1</v>
      </c>
      <c r="S52" s="85"/>
      <c r="T52" s="85"/>
      <c r="U52" s="85"/>
      <c r="V52" s="85"/>
      <c r="W52" s="85"/>
      <c r="X52" s="85"/>
      <c r="Y52" s="85"/>
      <c r="Z52" s="85"/>
      <c r="AA52" s="85"/>
      <c r="AB52" s="85"/>
      <c r="AC52" s="19">
        <f t="shared" si="6"/>
        <v>1</v>
      </c>
      <c r="AD52" s="36">
        <f t="shared" si="7"/>
        <v>2</v>
      </c>
      <c r="AE52" s="33"/>
      <c r="AF52" s="34"/>
      <c r="AG52" s="34"/>
      <c r="AH52" s="34"/>
      <c r="AI52" s="34"/>
      <c r="AJ52" s="34"/>
      <c r="AK52" s="34"/>
      <c r="AL52" s="34">
        <v>1</v>
      </c>
      <c r="AM52" s="34"/>
      <c r="AN52" s="34"/>
      <c r="AO52" s="34"/>
    </row>
    <row r="53" spans="1:41" x14ac:dyDescent="0.25">
      <c r="A53" s="85">
        <v>43</v>
      </c>
      <c r="B53" s="54" t="s">
        <v>447</v>
      </c>
      <c r="C53" s="54" t="s">
        <v>162</v>
      </c>
      <c r="D53" s="54"/>
      <c r="E53" s="54" t="s">
        <v>550</v>
      </c>
      <c r="F53" s="55" t="str">
        <f t="shared" si="4"/>
        <v>A</v>
      </c>
      <c r="G53" s="56">
        <v>15</v>
      </c>
      <c r="H53" s="57" t="s">
        <v>283</v>
      </c>
      <c r="I53" s="58" t="s">
        <v>1170</v>
      </c>
      <c r="J53" s="58" t="s">
        <v>1171</v>
      </c>
      <c r="K53" s="115">
        <f t="shared" si="5"/>
        <v>0.72165000000000001</v>
      </c>
      <c r="L53" s="54"/>
      <c r="M53" s="54"/>
      <c r="N53" s="54"/>
      <c r="O53" s="54"/>
      <c r="P53" s="54"/>
      <c r="Q53" s="54"/>
      <c r="R53" s="54">
        <v>3</v>
      </c>
      <c r="S53" s="54"/>
      <c r="T53" s="54"/>
      <c r="U53" s="54"/>
      <c r="V53" s="54">
        <v>1</v>
      </c>
      <c r="W53" s="54"/>
      <c r="X53" s="54"/>
      <c r="Y53" s="54"/>
      <c r="Z53" s="54"/>
      <c r="AA53" s="54"/>
      <c r="AB53" s="54"/>
      <c r="AC53" s="19">
        <f t="shared" si="6"/>
        <v>1</v>
      </c>
      <c r="AD53" s="61">
        <f t="shared" si="7"/>
        <v>5</v>
      </c>
      <c r="AE53" s="33"/>
      <c r="AF53" s="34"/>
      <c r="AG53" s="34"/>
      <c r="AH53" s="34"/>
      <c r="AI53" s="34"/>
      <c r="AJ53" s="34"/>
      <c r="AK53" s="34"/>
      <c r="AL53" s="34"/>
      <c r="AM53" s="34"/>
      <c r="AN53" s="34"/>
      <c r="AO53" s="34">
        <v>1</v>
      </c>
    </row>
    <row r="54" spans="1:41" x14ac:dyDescent="0.25">
      <c r="A54" s="54">
        <v>44</v>
      </c>
      <c r="B54" s="54" t="s">
        <v>1183</v>
      </c>
      <c r="C54" s="54"/>
      <c r="D54" s="54"/>
      <c r="E54" s="54" t="s">
        <v>768</v>
      </c>
      <c r="F54" s="55" t="str">
        <f t="shared" si="4"/>
        <v>B</v>
      </c>
      <c r="G54" s="56">
        <v>15</v>
      </c>
      <c r="H54" s="57" t="s">
        <v>244</v>
      </c>
      <c r="I54" s="58" t="s">
        <v>337</v>
      </c>
      <c r="J54" s="58" t="s">
        <v>338</v>
      </c>
      <c r="K54" s="115">
        <f t="shared" si="5"/>
        <v>0.33960000000000001</v>
      </c>
      <c r="L54" s="54"/>
      <c r="M54" s="54"/>
      <c r="N54" s="54"/>
      <c r="O54" s="54"/>
      <c r="P54" s="54"/>
      <c r="Q54" s="54"/>
      <c r="R54" s="54"/>
      <c r="S54" s="54"/>
      <c r="T54" s="54"/>
      <c r="U54" s="54"/>
      <c r="V54" s="54"/>
      <c r="W54" s="54">
        <v>1</v>
      </c>
      <c r="X54" s="54"/>
      <c r="Y54" s="54"/>
      <c r="Z54" s="54"/>
      <c r="AA54" s="54"/>
      <c r="AB54" s="54"/>
      <c r="AC54" s="19">
        <f t="shared" si="6"/>
        <v>0</v>
      </c>
      <c r="AD54" s="61">
        <f t="shared" si="7"/>
        <v>1</v>
      </c>
      <c r="AE54" s="33"/>
      <c r="AF54" s="34"/>
      <c r="AG54" s="34"/>
      <c r="AH54" s="34"/>
      <c r="AI54" s="34"/>
      <c r="AJ54" s="34"/>
      <c r="AK54" s="34"/>
      <c r="AL54" s="34"/>
      <c r="AM54" s="34"/>
      <c r="AN54" s="34"/>
      <c r="AO54" s="34"/>
    </row>
    <row r="55" spans="1:41" x14ac:dyDescent="0.25">
      <c r="A55" s="54">
        <v>45</v>
      </c>
      <c r="B55" s="85" t="s">
        <v>640</v>
      </c>
      <c r="C55" s="85"/>
      <c r="D55" s="85"/>
      <c r="E55" s="85" t="s">
        <v>550</v>
      </c>
      <c r="F55" s="55" t="str">
        <f t="shared" si="4"/>
        <v>C</v>
      </c>
      <c r="G55" s="86">
        <v>15</v>
      </c>
      <c r="H55" s="87" t="s">
        <v>464</v>
      </c>
      <c r="I55" s="25" t="s">
        <v>76</v>
      </c>
      <c r="J55" s="25" t="s">
        <v>105</v>
      </c>
      <c r="K55" s="116">
        <f t="shared" si="5"/>
        <v>2.8299999999999999E-2</v>
      </c>
      <c r="L55" s="85"/>
      <c r="M55" s="85"/>
      <c r="N55" s="85"/>
      <c r="O55" s="85"/>
      <c r="P55" s="85"/>
      <c r="Q55" s="85"/>
      <c r="R55" s="85"/>
      <c r="S55" s="85"/>
      <c r="T55" s="85"/>
      <c r="U55" s="85"/>
      <c r="V55" s="85"/>
      <c r="W55" s="85"/>
      <c r="X55" s="85"/>
      <c r="Y55" s="85"/>
      <c r="Z55" s="85"/>
      <c r="AA55" s="85"/>
      <c r="AB55" s="85"/>
      <c r="AC55" s="19">
        <f t="shared" si="6"/>
        <v>1</v>
      </c>
      <c r="AD55" s="36">
        <f t="shared" si="7"/>
        <v>1</v>
      </c>
      <c r="AE55" s="33"/>
      <c r="AF55" s="34"/>
      <c r="AG55" s="34"/>
      <c r="AH55" s="34"/>
      <c r="AI55" s="34"/>
      <c r="AJ55" s="34"/>
      <c r="AK55" s="34"/>
      <c r="AL55" s="34"/>
      <c r="AM55" s="34"/>
      <c r="AN55" s="34"/>
      <c r="AO55" s="34">
        <v>1</v>
      </c>
    </row>
    <row r="56" spans="1:41" x14ac:dyDescent="0.25">
      <c r="A56" s="85">
        <v>46</v>
      </c>
      <c r="B56" s="85" t="s">
        <v>532</v>
      </c>
      <c r="C56" s="85" t="s">
        <v>39</v>
      </c>
      <c r="D56" s="85" t="s">
        <v>29</v>
      </c>
      <c r="E56" s="85" t="s">
        <v>550</v>
      </c>
      <c r="F56" s="55" t="str">
        <f t="shared" si="4"/>
        <v>A</v>
      </c>
      <c r="G56" s="86">
        <v>16</v>
      </c>
      <c r="H56" s="87" t="s">
        <v>280</v>
      </c>
      <c r="I56" s="25" t="s">
        <v>226</v>
      </c>
      <c r="J56" s="25" t="s">
        <v>227</v>
      </c>
      <c r="K56" s="116">
        <f t="shared" si="5"/>
        <v>0.59429999999999994</v>
      </c>
      <c r="L56" s="85"/>
      <c r="M56" s="85"/>
      <c r="N56" s="85"/>
      <c r="O56" s="85"/>
      <c r="P56" s="85"/>
      <c r="Q56" s="85"/>
      <c r="R56" s="85">
        <v>2</v>
      </c>
      <c r="S56" s="85"/>
      <c r="T56" s="85"/>
      <c r="U56" s="85"/>
      <c r="V56" s="85">
        <v>1</v>
      </c>
      <c r="W56" s="85"/>
      <c r="X56" s="85"/>
      <c r="Y56" s="85"/>
      <c r="Z56" s="85"/>
      <c r="AA56" s="85"/>
      <c r="AB56" s="85"/>
      <c r="AC56" s="19">
        <f t="shared" si="6"/>
        <v>0</v>
      </c>
      <c r="AD56" s="36">
        <f t="shared" si="7"/>
        <v>3</v>
      </c>
      <c r="AE56" s="33"/>
      <c r="AF56" s="34"/>
      <c r="AG56" s="34"/>
      <c r="AH56" s="34"/>
      <c r="AI56" s="34"/>
      <c r="AJ56" s="34"/>
      <c r="AK56" s="34"/>
      <c r="AL56" s="34"/>
      <c r="AM56" s="34"/>
      <c r="AN56" s="34"/>
      <c r="AO56" s="34"/>
    </row>
    <row r="57" spans="1:41" x14ac:dyDescent="0.25">
      <c r="A57" s="54">
        <v>47</v>
      </c>
      <c r="B57" s="85" t="s">
        <v>134</v>
      </c>
      <c r="C57" s="85" t="s">
        <v>127</v>
      </c>
      <c r="D57" s="85"/>
      <c r="E57" s="85" t="s">
        <v>550</v>
      </c>
      <c r="F57" s="55" t="str">
        <f t="shared" si="4"/>
        <v>B</v>
      </c>
      <c r="G57" s="86">
        <v>16</v>
      </c>
      <c r="H57" s="87" t="s">
        <v>371</v>
      </c>
      <c r="I57" s="25" t="s">
        <v>278</v>
      </c>
      <c r="J57" s="25" t="s">
        <v>317</v>
      </c>
      <c r="K57" s="116">
        <f t="shared" si="5"/>
        <v>0.22639999999999999</v>
      </c>
      <c r="L57" s="85"/>
      <c r="M57" s="85"/>
      <c r="N57" s="85"/>
      <c r="O57" s="85"/>
      <c r="P57" s="85"/>
      <c r="Q57" s="85"/>
      <c r="R57" s="85"/>
      <c r="S57" s="85"/>
      <c r="T57" s="85"/>
      <c r="U57" s="85"/>
      <c r="V57" s="85">
        <v>1</v>
      </c>
      <c r="W57" s="85"/>
      <c r="X57" s="85"/>
      <c r="Y57" s="85"/>
      <c r="Z57" s="85"/>
      <c r="AA57" s="85"/>
      <c r="AB57" s="85"/>
      <c r="AC57" s="19">
        <f t="shared" si="6"/>
        <v>1</v>
      </c>
      <c r="AD57" s="36">
        <f t="shared" si="7"/>
        <v>2</v>
      </c>
      <c r="AE57" s="33"/>
      <c r="AF57" s="34"/>
      <c r="AG57" s="34"/>
      <c r="AH57" s="34"/>
      <c r="AI57" s="34"/>
      <c r="AJ57" s="34"/>
      <c r="AK57" s="34"/>
      <c r="AL57" s="34"/>
      <c r="AM57" s="34"/>
      <c r="AN57" s="34"/>
      <c r="AO57" s="34">
        <v>1</v>
      </c>
    </row>
    <row r="58" spans="1:41" x14ac:dyDescent="0.25">
      <c r="A58" s="54">
        <v>48</v>
      </c>
      <c r="B58" s="54" t="s">
        <v>191</v>
      </c>
      <c r="C58" s="54" t="s">
        <v>49</v>
      </c>
      <c r="D58" s="54"/>
      <c r="E58" s="54" t="s">
        <v>550</v>
      </c>
      <c r="F58" s="55" t="str">
        <f t="shared" si="4"/>
        <v>B</v>
      </c>
      <c r="G58" s="56">
        <v>16</v>
      </c>
      <c r="H58" s="57" t="s">
        <v>236</v>
      </c>
      <c r="I58" s="58" t="s">
        <v>278</v>
      </c>
      <c r="J58" s="58" t="s">
        <v>317</v>
      </c>
      <c r="K58" s="115">
        <f t="shared" si="5"/>
        <v>0.22639999999999999</v>
      </c>
      <c r="L58" s="54"/>
      <c r="M58" s="54"/>
      <c r="N58" s="54"/>
      <c r="O58" s="54"/>
      <c r="P58" s="54"/>
      <c r="Q58" s="54"/>
      <c r="R58" s="54">
        <v>1</v>
      </c>
      <c r="S58" s="54"/>
      <c r="T58" s="54"/>
      <c r="U58" s="54"/>
      <c r="V58" s="54"/>
      <c r="W58" s="54"/>
      <c r="X58" s="54"/>
      <c r="Y58" s="54"/>
      <c r="Z58" s="54"/>
      <c r="AA58" s="54"/>
      <c r="AB58" s="54"/>
      <c r="AC58" s="19">
        <f t="shared" si="6"/>
        <v>0</v>
      </c>
      <c r="AD58" s="61">
        <f t="shared" si="7"/>
        <v>1</v>
      </c>
      <c r="AE58" s="33"/>
      <c r="AF58" s="34"/>
      <c r="AG58" s="34"/>
      <c r="AH58" s="34"/>
      <c r="AI58" s="34"/>
      <c r="AJ58" s="34"/>
      <c r="AK58" s="34"/>
      <c r="AL58" s="34"/>
      <c r="AM58" s="34"/>
      <c r="AN58" s="34"/>
      <c r="AO58" s="34"/>
    </row>
    <row r="59" spans="1:41" x14ac:dyDescent="0.25">
      <c r="A59" s="54">
        <v>49</v>
      </c>
      <c r="B59" s="54" t="s">
        <v>435</v>
      </c>
      <c r="C59" s="54" t="s">
        <v>335</v>
      </c>
      <c r="D59" s="54"/>
      <c r="E59" s="54" t="s">
        <v>550</v>
      </c>
      <c r="F59" s="55" t="str">
        <f t="shared" si="4"/>
        <v>B</v>
      </c>
      <c r="G59" s="56">
        <v>18</v>
      </c>
      <c r="H59" s="57" t="s">
        <v>61</v>
      </c>
      <c r="I59" s="58" t="s">
        <v>279</v>
      </c>
      <c r="J59" s="58" t="s">
        <v>311</v>
      </c>
      <c r="K59" s="115">
        <f t="shared" si="5"/>
        <v>0.1132</v>
      </c>
      <c r="L59" s="54"/>
      <c r="M59" s="54"/>
      <c r="N59" s="54"/>
      <c r="O59" s="54"/>
      <c r="P59" s="54"/>
      <c r="Q59" s="54"/>
      <c r="R59" s="54">
        <v>3</v>
      </c>
      <c r="S59" s="54"/>
      <c r="T59" s="54"/>
      <c r="U59" s="54"/>
      <c r="V59" s="54">
        <v>1</v>
      </c>
      <c r="W59" s="54"/>
      <c r="X59" s="54"/>
      <c r="Y59" s="54"/>
      <c r="Z59" s="54"/>
      <c r="AA59" s="54"/>
      <c r="AB59" s="54"/>
      <c r="AC59" s="19">
        <f t="shared" si="6"/>
        <v>0</v>
      </c>
      <c r="AD59" s="61">
        <f t="shared" si="7"/>
        <v>4</v>
      </c>
      <c r="AE59" s="33"/>
      <c r="AF59" s="34"/>
      <c r="AG59" s="34"/>
      <c r="AH59" s="34"/>
      <c r="AI59" s="34"/>
      <c r="AJ59" s="34"/>
      <c r="AK59" s="34"/>
      <c r="AL59" s="34"/>
      <c r="AM59" s="34"/>
      <c r="AN59" s="34"/>
      <c r="AO59" s="34"/>
    </row>
    <row r="60" spans="1:41" x14ac:dyDescent="0.25">
      <c r="A60" s="54">
        <v>50</v>
      </c>
      <c r="B60" s="54" t="s">
        <v>411</v>
      </c>
      <c r="C60" s="54" t="s">
        <v>412</v>
      </c>
      <c r="D60" s="54" t="s">
        <v>32</v>
      </c>
      <c r="E60" s="54" t="s">
        <v>550</v>
      </c>
      <c r="F60" s="55" t="str">
        <f t="shared" si="4"/>
        <v>A</v>
      </c>
      <c r="G60" s="56">
        <v>23</v>
      </c>
      <c r="H60" s="57" t="s">
        <v>288</v>
      </c>
      <c r="I60" s="58" t="s">
        <v>78</v>
      </c>
      <c r="J60" s="58" t="s">
        <v>78</v>
      </c>
      <c r="K60" s="115">
        <f t="shared" si="5"/>
        <v>0</v>
      </c>
      <c r="L60" s="54"/>
      <c r="M60" s="54"/>
      <c r="N60" s="54"/>
      <c r="O60" s="54"/>
      <c r="P60" s="54"/>
      <c r="Q60" s="54"/>
      <c r="R60" s="54"/>
      <c r="S60" s="54"/>
      <c r="T60" s="54"/>
      <c r="U60" s="54"/>
      <c r="V60" s="54"/>
      <c r="W60" s="54"/>
      <c r="X60" s="54"/>
      <c r="Y60" s="54"/>
      <c r="Z60" s="54"/>
      <c r="AA60" s="54"/>
      <c r="AB60" s="54"/>
      <c r="AC60" s="19">
        <f t="shared" si="6"/>
        <v>0</v>
      </c>
      <c r="AD60" s="61">
        <f t="shared" si="7"/>
        <v>0</v>
      </c>
      <c r="AE60" s="33"/>
      <c r="AF60" s="34"/>
      <c r="AG60" s="34"/>
      <c r="AH60" s="34"/>
      <c r="AI60" s="34"/>
      <c r="AJ60" s="34"/>
      <c r="AK60" s="34"/>
      <c r="AL60" s="34"/>
      <c r="AM60" s="34"/>
      <c r="AN60" s="34"/>
      <c r="AO60" s="34"/>
    </row>
    <row r="61" spans="1:41" x14ac:dyDescent="0.25">
      <c r="A61" s="54">
        <v>51</v>
      </c>
      <c r="B61" s="54" t="s">
        <v>1184</v>
      </c>
      <c r="C61" s="54"/>
      <c r="D61" s="54"/>
      <c r="E61" s="54" t="s">
        <v>768</v>
      </c>
      <c r="F61" s="55" t="str">
        <f t="shared" si="4"/>
        <v>A</v>
      </c>
      <c r="G61" s="56">
        <v>23</v>
      </c>
      <c r="H61" s="57" t="s">
        <v>265</v>
      </c>
      <c r="I61" s="58" t="s">
        <v>78</v>
      </c>
      <c r="J61" s="58" t="s">
        <v>78</v>
      </c>
      <c r="K61" s="115">
        <f t="shared" si="5"/>
        <v>0</v>
      </c>
      <c r="L61" s="54"/>
      <c r="M61" s="54"/>
      <c r="N61" s="54"/>
      <c r="O61" s="54"/>
      <c r="P61" s="54"/>
      <c r="Q61" s="54"/>
      <c r="R61" s="54"/>
      <c r="S61" s="54"/>
      <c r="T61" s="54"/>
      <c r="U61" s="54"/>
      <c r="V61" s="54"/>
      <c r="W61" s="54"/>
      <c r="X61" s="54"/>
      <c r="Y61" s="54"/>
      <c r="Z61" s="54"/>
      <c r="AA61" s="54"/>
      <c r="AB61" s="54"/>
      <c r="AC61" s="19">
        <f t="shared" si="6"/>
        <v>0</v>
      </c>
      <c r="AD61" s="61">
        <f t="shared" si="7"/>
        <v>0</v>
      </c>
      <c r="AE61" s="33"/>
      <c r="AF61" s="34"/>
      <c r="AG61" s="34"/>
      <c r="AH61" s="34"/>
      <c r="AI61" s="34"/>
      <c r="AJ61" s="34"/>
      <c r="AK61" s="34"/>
      <c r="AL61" s="34"/>
      <c r="AM61" s="34"/>
      <c r="AN61" s="34"/>
      <c r="AO61" s="34"/>
    </row>
    <row r="62" spans="1:41" x14ac:dyDescent="0.25">
      <c r="A62" s="54">
        <v>52</v>
      </c>
      <c r="B62" s="54" t="s">
        <v>275</v>
      </c>
      <c r="C62" s="54" t="s">
        <v>335</v>
      </c>
      <c r="D62" s="54"/>
      <c r="E62" s="54" t="s">
        <v>163</v>
      </c>
      <c r="F62" s="55" t="str">
        <f t="shared" si="4"/>
        <v>A</v>
      </c>
      <c r="G62" s="56">
        <v>23</v>
      </c>
      <c r="H62" s="57" t="s">
        <v>55</v>
      </c>
      <c r="I62" s="58" t="s">
        <v>78</v>
      </c>
      <c r="J62" s="58" t="s">
        <v>78</v>
      </c>
      <c r="K62" s="115">
        <f t="shared" si="5"/>
        <v>0</v>
      </c>
      <c r="L62" s="54"/>
      <c r="M62" s="54"/>
      <c r="N62" s="54"/>
      <c r="O62" s="54"/>
      <c r="P62" s="54"/>
      <c r="Q62" s="54"/>
      <c r="R62" s="54"/>
      <c r="S62" s="54"/>
      <c r="T62" s="54"/>
      <c r="U62" s="54"/>
      <c r="V62" s="54"/>
      <c r="W62" s="54"/>
      <c r="X62" s="54"/>
      <c r="Y62" s="54"/>
      <c r="Z62" s="54"/>
      <c r="AA62" s="54"/>
      <c r="AB62" s="54"/>
      <c r="AC62" s="19">
        <f t="shared" si="6"/>
        <v>0</v>
      </c>
      <c r="AD62" s="61">
        <f t="shared" si="7"/>
        <v>0</v>
      </c>
      <c r="AE62" s="33"/>
      <c r="AF62" s="34"/>
      <c r="AG62" s="34"/>
      <c r="AH62" s="34"/>
      <c r="AI62" s="34"/>
      <c r="AJ62" s="34"/>
      <c r="AK62" s="34"/>
      <c r="AL62" s="34"/>
      <c r="AM62" s="34"/>
      <c r="AN62" s="34"/>
      <c r="AO62" s="34"/>
    </row>
    <row r="63" spans="1:41" x14ac:dyDescent="0.25">
      <c r="A63" s="54">
        <v>53</v>
      </c>
      <c r="B63" s="54" t="s">
        <v>192</v>
      </c>
      <c r="C63" s="54" t="s">
        <v>49</v>
      </c>
      <c r="D63" s="54"/>
      <c r="E63" s="54" t="s">
        <v>550</v>
      </c>
      <c r="F63" s="55" t="str">
        <f t="shared" si="4"/>
        <v>B</v>
      </c>
      <c r="G63" s="56">
        <v>23</v>
      </c>
      <c r="H63" s="57" t="s">
        <v>237</v>
      </c>
      <c r="I63" s="58" t="s">
        <v>78</v>
      </c>
      <c r="J63" s="58" t="s">
        <v>78</v>
      </c>
      <c r="K63" s="115">
        <f t="shared" si="5"/>
        <v>0</v>
      </c>
      <c r="L63" s="54"/>
      <c r="M63" s="54"/>
      <c r="N63" s="54"/>
      <c r="O63" s="54"/>
      <c r="P63" s="54"/>
      <c r="Q63" s="54"/>
      <c r="R63" s="54"/>
      <c r="S63" s="54"/>
      <c r="T63" s="54"/>
      <c r="U63" s="54"/>
      <c r="V63" s="54"/>
      <c r="W63" s="54"/>
      <c r="X63" s="54"/>
      <c r="Y63" s="54"/>
      <c r="Z63" s="54"/>
      <c r="AA63" s="54"/>
      <c r="AB63" s="54"/>
      <c r="AC63" s="19">
        <f t="shared" si="6"/>
        <v>0</v>
      </c>
      <c r="AD63" s="61">
        <f t="shared" si="7"/>
        <v>0</v>
      </c>
      <c r="AE63" s="33"/>
      <c r="AF63" s="34"/>
      <c r="AG63" s="34"/>
      <c r="AH63" s="34"/>
      <c r="AI63" s="34"/>
      <c r="AJ63" s="34"/>
      <c r="AK63" s="34"/>
      <c r="AL63" s="34"/>
      <c r="AM63" s="34"/>
      <c r="AN63" s="34"/>
      <c r="AO63" s="34"/>
    </row>
    <row r="64" spans="1:41" x14ac:dyDescent="0.25">
      <c r="A64" s="54">
        <v>54</v>
      </c>
      <c r="B64" s="54" t="s">
        <v>1185</v>
      </c>
      <c r="C64" s="54"/>
      <c r="D64" s="54"/>
      <c r="E64" s="54" t="s">
        <v>768</v>
      </c>
      <c r="F64" s="55" t="str">
        <f t="shared" si="4"/>
        <v>C</v>
      </c>
      <c r="G64" s="56">
        <v>23</v>
      </c>
      <c r="H64" s="57" t="s">
        <v>504</v>
      </c>
      <c r="I64" s="58" t="s">
        <v>78</v>
      </c>
      <c r="J64" s="58" t="s">
        <v>78</v>
      </c>
      <c r="K64" s="115">
        <f t="shared" si="5"/>
        <v>0</v>
      </c>
      <c r="L64" s="54"/>
      <c r="M64" s="54"/>
      <c r="N64" s="54"/>
      <c r="O64" s="54"/>
      <c r="P64" s="54"/>
      <c r="Q64" s="54"/>
      <c r="R64" s="54"/>
      <c r="S64" s="54"/>
      <c r="T64" s="54"/>
      <c r="U64" s="54"/>
      <c r="V64" s="54"/>
      <c r="W64" s="54"/>
      <c r="X64" s="54"/>
      <c r="Y64" s="54"/>
      <c r="Z64" s="54"/>
      <c r="AA64" s="54"/>
      <c r="AB64" s="54"/>
      <c r="AC64" s="19">
        <f t="shared" si="6"/>
        <v>0</v>
      </c>
      <c r="AD64" s="61">
        <f t="shared" si="7"/>
        <v>0</v>
      </c>
      <c r="AE64" s="33"/>
      <c r="AF64" s="34"/>
      <c r="AG64" s="34"/>
      <c r="AH64" s="34"/>
      <c r="AI64" s="34"/>
      <c r="AJ64" s="34"/>
      <c r="AK64" s="34"/>
      <c r="AL64" s="34"/>
      <c r="AM64" s="34"/>
      <c r="AN64" s="34"/>
      <c r="AO64" s="34"/>
    </row>
    <row r="65" spans="1:41" x14ac:dyDescent="0.25">
      <c r="A65" s="54">
        <v>55</v>
      </c>
      <c r="B65" s="54" t="s">
        <v>418</v>
      </c>
      <c r="C65" s="54" t="s">
        <v>49</v>
      </c>
      <c r="D65" s="54"/>
      <c r="E65" s="54" t="s">
        <v>163</v>
      </c>
      <c r="F65" s="55" t="str">
        <f t="shared" si="4"/>
        <v>C</v>
      </c>
      <c r="G65" s="56">
        <v>23</v>
      </c>
      <c r="H65" s="57" t="s">
        <v>481</v>
      </c>
      <c r="I65" s="58" t="s">
        <v>78</v>
      </c>
      <c r="J65" s="58" t="s">
        <v>78</v>
      </c>
      <c r="K65" s="115">
        <f t="shared" si="5"/>
        <v>0</v>
      </c>
      <c r="L65" s="54"/>
      <c r="M65" s="54"/>
      <c r="N65" s="54"/>
      <c r="O65" s="54"/>
      <c r="P65" s="54"/>
      <c r="Q65" s="54"/>
      <c r="R65" s="54"/>
      <c r="S65" s="54"/>
      <c r="T65" s="54"/>
      <c r="U65" s="54"/>
      <c r="V65" s="54"/>
      <c r="W65" s="54"/>
      <c r="X65" s="54"/>
      <c r="Y65" s="54"/>
      <c r="Z65" s="54"/>
      <c r="AA65" s="54"/>
      <c r="AB65" s="54"/>
      <c r="AC65" s="19">
        <f t="shared" si="6"/>
        <v>0</v>
      </c>
      <c r="AD65" s="61">
        <f t="shared" si="7"/>
        <v>0</v>
      </c>
      <c r="AE65" s="33"/>
      <c r="AF65" s="34"/>
      <c r="AG65" s="34"/>
      <c r="AH65" s="34"/>
      <c r="AI65" s="34"/>
      <c r="AJ65" s="34"/>
      <c r="AK65" s="34"/>
      <c r="AL65" s="34"/>
      <c r="AM65" s="34"/>
      <c r="AN65" s="34"/>
      <c r="AO65" s="34"/>
    </row>
    <row r="66" spans="1:41" x14ac:dyDescent="0.25">
      <c r="A66" s="54">
        <v>56</v>
      </c>
      <c r="B66" s="85" t="s">
        <v>646</v>
      </c>
      <c r="C66" s="85"/>
      <c r="D66" s="85"/>
      <c r="E66" s="85" t="s">
        <v>768</v>
      </c>
      <c r="F66" s="55"/>
      <c r="G66" s="86">
        <v>23</v>
      </c>
      <c r="H66" s="87" t="s">
        <v>296</v>
      </c>
      <c r="I66" s="25" t="s">
        <v>78</v>
      </c>
      <c r="J66" s="25" t="s">
        <v>78</v>
      </c>
      <c r="K66" s="116">
        <f t="shared" si="5"/>
        <v>0</v>
      </c>
      <c r="L66" s="85"/>
      <c r="M66" s="85"/>
      <c r="N66" s="85"/>
      <c r="O66" s="85"/>
      <c r="P66" s="85"/>
      <c r="Q66" s="85"/>
      <c r="R66" s="85"/>
      <c r="S66" s="85"/>
      <c r="T66" s="85"/>
      <c r="U66" s="85"/>
      <c r="V66" s="85"/>
      <c r="W66" s="85"/>
      <c r="X66" s="85"/>
      <c r="Y66" s="85"/>
      <c r="Z66" s="85"/>
      <c r="AA66" s="85"/>
      <c r="AB66" s="85"/>
      <c r="AC66" s="19">
        <f t="shared" si="6"/>
        <v>0</v>
      </c>
      <c r="AD66" s="36">
        <f t="shared" si="7"/>
        <v>0</v>
      </c>
      <c r="AE66" s="33"/>
      <c r="AF66" s="34"/>
      <c r="AG66" s="34"/>
      <c r="AH66" s="34"/>
      <c r="AI66" s="34"/>
      <c r="AJ66" s="34"/>
      <c r="AK66" s="34"/>
      <c r="AL66" s="34"/>
      <c r="AM66" s="34"/>
      <c r="AN66" s="34"/>
      <c r="AO66" s="34"/>
    </row>
    <row r="67" spans="1:41" x14ac:dyDescent="0.25">
      <c r="A67" s="54">
        <v>57</v>
      </c>
      <c r="B67" s="85"/>
      <c r="C67" s="85"/>
      <c r="D67" s="85"/>
      <c r="E67" s="85"/>
      <c r="F67" s="55"/>
      <c r="G67" s="86"/>
      <c r="H67" s="87"/>
      <c r="I67" s="25"/>
      <c r="J67" s="25"/>
      <c r="K67" s="116">
        <f t="shared" si="5"/>
        <v>0</v>
      </c>
      <c r="L67" s="85"/>
      <c r="M67" s="85"/>
      <c r="N67" s="85"/>
      <c r="O67" s="85"/>
      <c r="P67" s="85"/>
      <c r="Q67" s="85"/>
      <c r="R67" s="85"/>
      <c r="S67" s="85"/>
      <c r="T67" s="85"/>
      <c r="U67" s="85"/>
      <c r="V67" s="85"/>
      <c r="W67" s="85"/>
      <c r="X67" s="85"/>
      <c r="Y67" s="85"/>
      <c r="Z67" s="85"/>
      <c r="AA67" s="85"/>
      <c r="AB67" s="85"/>
      <c r="AC67" s="19">
        <f t="shared" si="6"/>
        <v>0</v>
      </c>
      <c r="AD67" s="36">
        <f t="shared" si="7"/>
        <v>0</v>
      </c>
      <c r="AE67" s="33"/>
      <c r="AF67" s="34"/>
      <c r="AG67" s="34"/>
      <c r="AH67" s="34"/>
      <c r="AI67" s="34"/>
      <c r="AJ67" s="34"/>
      <c r="AK67" s="34"/>
      <c r="AL67" s="34"/>
      <c r="AM67" s="34"/>
      <c r="AN67" s="34"/>
      <c r="AO67" s="34"/>
    </row>
    <row r="68" spans="1:41" x14ac:dyDescent="0.25">
      <c r="A68" s="54">
        <v>58</v>
      </c>
      <c r="B68" s="85"/>
      <c r="C68" s="85"/>
      <c r="D68" s="85"/>
      <c r="E68" s="85"/>
      <c r="F68" s="55"/>
      <c r="G68" s="86"/>
      <c r="H68" s="87"/>
      <c r="I68" s="25"/>
      <c r="J68" s="25"/>
      <c r="K68" s="116">
        <f t="shared" si="5"/>
        <v>0</v>
      </c>
      <c r="L68" s="85"/>
      <c r="M68" s="85"/>
      <c r="N68" s="85"/>
      <c r="O68" s="85"/>
      <c r="P68" s="85"/>
      <c r="Q68" s="85"/>
      <c r="R68" s="85"/>
      <c r="S68" s="85"/>
      <c r="T68" s="85"/>
      <c r="U68" s="85"/>
      <c r="V68" s="85"/>
      <c r="W68" s="85"/>
      <c r="X68" s="85"/>
      <c r="Y68" s="85"/>
      <c r="Z68" s="85"/>
      <c r="AA68" s="85"/>
      <c r="AB68" s="85"/>
      <c r="AC68" s="19">
        <f t="shared" si="6"/>
        <v>0</v>
      </c>
      <c r="AD68" s="36">
        <f t="shared" si="7"/>
        <v>0</v>
      </c>
      <c r="AE68" s="33"/>
      <c r="AF68" s="34"/>
      <c r="AG68" s="34"/>
      <c r="AH68" s="34"/>
      <c r="AI68" s="34"/>
      <c r="AJ68" s="34"/>
      <c r="AK68" s="34"/>
      <c r="AL68" s="34"/>
      <c r="AM68" s="34"/>
      <c r="AN68" s="34"/>
      <c r="AO68" s="34"/>
    </row>
    <row r="69" spans="1:41" x14ac:dyDescent="0.25">
      <c r="A69" s="54">
        <v>59</v>
      </c>
      <c r="B69" s="54"/>
      <c r="C69" s="54"/>
      <c r="D69" s="54"/>
      <c r="E69" s="54"/>
      <c r="F69" s="55"/>
      <c r="G69" s="56"/>
      <c r="H69" s="57"/>
      <c r="I69" s="58"/>
      <c r="J69" s="58"/>
      <c r="K69" s="115">
        <f t="shared" si="5"/>
        <v>0</v>
      </c>
      <c r="L69" s="54"/>
      <c r="M69" s="54"/>
      <c r="N69" s="54"/>
      <c r="O69" s="54"/>
      <c r="P69" s="54"/>
      <c r="Q69" s="54"/>
      <c r="R69" s="54"/>
      <c r="S69" s="54"/>
      <c r="T69" s="54"/>
      <c r="U69" s="54"/>
      <c r="V69" s="54"/>
      <c r="W69" s="54"/>
      <c r="X69" s="54"/>
      <c r="Y69" s="54"/>
      <c r="Z69" s="54"/>
      <c r="AA69" s="54"/>
      <c r="AB69" s="54"/>
      <c r="AC69" s="19">
        <f t="shared" si="6"/>
        <v>0</v>
      </c>
      <c r="AD69" s="61">
        <f t="shared" si="7"/>
        <v>0</v>
      </c>
      <c r="AE69" s="33"/>
      <c r="AF69" s="34"/>
      <c r="AG69" s="34"/>
      <c r="AH69" s="34"/>
      <c r="AI69" s="34"/>
      <c r="AJ69" s="34"/>
      <c r="AK69" s="34"/>
      <c r="AL69" s="34"/>
      <c r="AM69" s="34"/>
      <c r="AN69" s="34"/>
      <c r="AO69" s="34"/>
    </row>
    <row r="70" spans="1:41" x14ac:dyDescent="0.25">
      <c r="A70" s="54">
        <v>60</v>
      </c>
      <c r="B70" s="54"/>
      <c r="C70" s="54"/>
      <c r="D70" s="54"/>
      <c r="E70" s="54"/>
      <c r="F70" s="55"/>
      <c r="G70" s="56"/>
      <c r="H70" s="57"/>
      <c r="I70" s="58"/>
      <c r="J70" s="58"/>
      <c r="K70" s="115">
        <f t="shared" si="5"/>
        <v>0</v>
      </c>
      <c r="L70" s="54"/>
      <c r="M70" s="54"/>
      <c r="N70" s="54"/>
      <c r="O70" s="54"/>
      <c r="P70" s="54"/>
      <c r="Q70" s="54"/>
      <c r="R70" s="54"/>
      <c r="S70" s="54"/>
      <c r="T70" s="54"/>
      <c r="U70" s="54"/>
      <c r="V70" s="54"/>
      <c r="W70" s="54"/>
      <c r="X70" s="54"/>
      <c r="Y70" s="54"/>
      <c r="Z70" s="54"/>
      <c r="AA70" s="54"/>
      <c r="AB70" s="54"/>
      <c r="AC70" s="19">
        <f t="shared" si="6"/>
        <v>0</v>
      </c>
      <c r="AD70" s="61">
        <f t="shared" si="7"/>
        <v>0</v>
      </c>
      <c r="AE70" s="33"/>
      <c r="AF70" s="34"/>
      <c r="AG70" s="34"/>
      <c r="AH70" s="34"/>
      <c r="AI70" s="34"/>
      <c r="AJ70" s="34"/>
      <c r="AK70" s="34"/>
      <c r="AL70" s="34"/>
      <c r="AM70" s="34"/>
      <c r="AN70" s="34"/>
      <c r="AO70" s="34"/>
    </row>
    <row r="71" spans="1:41" x14ac:dyDescent="0.25">
      <c r="A71" s="54">
        <v>61</v>
      </c>
      <c r="B71" s="54"/>
      <c r="C71" s="54"/>
      <c r="D71" s="54"/>
      <c r="E71" s="54"/>
      <c r="F71" s="55"/>
      <c r="G71" s="56"/>
      <c r="H71" s="57"/>
      <c r="I71" s="58"/>
      <c r="J71" s="58"/>
      <c r="K71" s="115">
        <f t="shared" si="5"/>
        <v>0</v>
      </c>
      <c r="L71" s="54"/>
      <c r="M71" s="54"/>
      <c r="N71" s="54"/>
      <c r="O71" s="54"/>
      <c r="P71" s="54"/>
      <c r="Q71" s="54"/>
      <c r="R71" s="54"/>
      <c r="S71" s="54"/>
      <c r="T71" s="54"/>
      <c r="U71" s="54"/>
      <c r="V71" s="54"/>
      <c r="W71" s="54"/>
      <c r="X71" s="54"/>
      <c r="Y71" s="54"/>
      <c r="Z71" s="54"/>
      <c r="AA71" s="54"/>
      <c r="AB71" s="54"/>
      <c r="AC71" s="19">
        <f t="shared" si="6"/>
        <v>0</v>
      </c>
      <c r="AD71" s="61">
        <f t="shared" si="7"/>
        <v>0</v>
      </c>
      <c r="AE71" s="33"/>
      <c r="AF71" s="34"/>
      <c r="AG71" s="34"/>
      <c r="AH71" s="34"/>
      <c r="AI71" s="34"/>
      <c r="AJ71" s="34"/>
      <c r="AK71" s="34"/>
      <c r="AL71" s="34"/>
      <c r="AM71" s="34"/>
      <c r="AN71" s="34"/>
      <c r="AO71" s="34"/>
    </row>
    <row r="72" spans="1:41" x14ac:dyDescent="0.25">
      <c r="A72" s="54">
        <v>62</v>
      </c>
      <c r="B72" s="54"/>
      <c r="C72" s="54"/>
      <c r="D72" s="54"/>
      <c r="E72" s="54"/>
      <c r="F72" s="55"/>
      <c r="G72" s="56"/>
      <c r="H72" s="57"/>
      <c r="I72" s="58"/>
      <c r="J72" s="58"/>
      <c r="K72" s="115">
        <f t="shared" si="5"/>
        <v>0</v>
      </c>
      <c r="L72" s="54"/>
      <c r="M72" s="54"/>
      <c r="N72" s="54"/>
      <c r="O72" s="54"/>
      <c r="P72" s="54"/>
      <c r="Q72" s="54"/>
      <c r="R72" s="54"/>
      <c r="S72" s="54"/>
      <c r="T72" s="54"/>
      <c r="U72" s="54"/>
      <c r="V72" s="54"/>
      <c r="W72" s="54"/>
      <c r="X72" s="54"/>
      <c r="Y72" s="54"/>
      <c r="Z72" s="54"/>
      <c r="AA72" s="54"/>
      <c r="AB72" s="54"/>
      <c r="AC72" s="19">
        <f t="shared" si="6"/>
        <v>0</v>
      </c>
      <c r="AD72" s="61">
        <f t="shared" si="7"/>
        <v>0</v>
      </c>
      <c r="AE72" s="33"/>
      <c r="AF72" s="34"/>
      <c r="AG72" s="34"/>
      <c r="AH72" s="34"/>
      <c r="AI72" s="34"/>
      <c r="AJ72" s="34"/>
      <c r="AK72" s="34"/>
      <c r="AL72" s="34"/>
      <c r="AM72" s="34"/>
      <c r="AN72" s="34"/>
      <c r="AO72" s="34"/>
    </row>
    <row r="73" spans="1:41" x14ac:dyDescent="0.25">
      <c r="A73" s="54">
        <v>63</v>
      </c>
      <c r="B73" s="54"/>
      <c r="C73" s="54"/>
      <c r="D73" s="54"/>
      <c r="E73" s="54"/>
      <c r="F73" s="55"/>
      <c r="G73" s="56"/>
      <c r="H73" s="57"/>
      <c r="I73" s="58"/>
      <c r="J73" s="58"/>
      <c r="K73" s="115">
        <f t="shared" si="5"/>
        <v>0</v>
      </c>
      <c r="L73" s="54"/>
      <c r="M73" s="54"/>
      <c r="N73" s="54"/>
      <c r="O73" s="54"/>
      <c r="P73" s="54"/>
      <c r="Q73" s="54"/>
      <c r="R73" s="54"/>
      <c r="S73" s="54"/>
      <c r="T73" s="54"/>
      <c r="U73" s="54"/>
      <c r="V73" s="54"/>
      <c r="W73" s="54"/>
      <c r="X73" s="54"/>
      <c r="Y73" s="54"/>
      <c r="Z73" s="54"/>
      <c r="AA73" s="54"/>
      <c r="AB73" s="54"/>
      <c r="AC73" s="19">
        <f t="shared" si="6"/>
        <v>0</v>
      </c>
      <c r="AD73" s="61">
        <f t="shared" si="7"/>
        <v>0</v>
      </c>
      <c r="AE73" s="33"/>
      <c r="AF73" s="34"/>
      <c r="AG73" s="34"/>
      <c r="AH73" s="34"/>
      <c r="AI73" s="34"/>
      <c r="AJ73" s="34"/>
      <c r="AK73" s="34"/>
      <c r="AL73" s="34"/>
      <c r="AM73" s="34"/>
      <c r="AN73" s="34"/>
      <c r="AO73" s="34"/>
    </row>
    <row r="74" spans="1:41" x14ac:dyDescent="0.25">
      <c r="A74" s="54">
        <v>64</v>
      </c>
      <c r="B74" s="54"/>
      <c r="C74" s="54"/>
      <c r="D74" s="54"/>
      <c r="E74" s="54"/>
      <c r="F74" s="55"/>
      <c r="G74" s="56"/>
      <c r="H74" s="57"/>
      <c r="I74" s="58"/>
      <c r="J74" s="58"/>
      <c r="K74" s="115">
        <f t="shared" si="5"/>
        <v>0</v>
      </c>
      <c r="L74" s="54"/>
      <c r="M74" s="54"/>
      <c r="N74" s="54"/>
      <c r="O74" s="54"/>
      <c r="P74" s="54"/>
      <c r="Q74" s="54"/>
      <c r="R74" s="54"/>
      <c r="S74" s="54"/>
      <c r="T74" s="54"/>
      <c r="U74" s="54"/>
      <c r="V74" s="54"/>
      <c r="W74" s="54"/>
      <c r="X74" s="54"/>
      <c r="Y74" s="54"/>
      <c r="Z74" s="54"/>
      <c r="AA74" s="54"/>
      <c r="AB74" s="54"/>
      <c r="AC74" s="19">
        <f t="shared" si="6"/>
        <v>0</v>
      </c>
      <c r="AD74" s="61">
        <f t="shared" si="7"/>
        <v>0</v>
      </c>
      <c r="AE74" s="33"/>
      <c r="AF74" s="34"/>
      <c r="AG74" s="34"/>
      <c r="AH74" s="34"/>
      <c r="AI74" s="34"/>
      <c r="AJ74" s="34"/>
      <c r="AK74" s="34"/>
      <c r="AL74" s="34"/>
      <c r="AM74" s="34"/>
      <c r="AN74" s="34"/>
      <c r="AO74" s="34"/>
    </row>
    <row r="75" spans="1:41" x14ac:dyDescent="0.25">
      <c r="A75" s="54">
        <v>65</v>
      </c>
      <c r="B75" s="54"/>
      <c r="C75" s="54"/>
      <c r="D75" s="54"/>
      <c r="E75" s="54"/>
      <c r="F75" s="55"/>
      <c r="G75" s="56"/>
      <c r="H75" s="57"/>
      <c r="I75" s="58"/>
      <c r="J75" s="58"/>
      <c r="K75" s="115">
        <f t="shared" ref="K75:K81" si="8">J75*0.0283</f>
        <v>0</v>
      </c>
      <c r="L75" s="54"/>
      <c r="M75" s="54"/>
      <c r="N75" s="54"/>
      <c r="O75" s="54"/>
      <c r="P75" s="54"/>
      <c r="Q75" s="54"/>
      <c r="R75" s="54"/>
      <c r="S75" s="54"/>
      <c r="T75" s="54"/>
      <c r="U75" s="54"/>
      <c r="V75" s="54"/>
      <c r="W75" s="54"/>
      <c r="X75" s="54"/>
      <c r="Y75" s="54"/>
      <c r="Z75" s="54"/>
      <c r="AA75" s="54"/>
      <c r="AB75" s="54"/>
      <c r="AC75" s="19">
        <f t="shared" ref="AC75:AC81" si="9">SUM(AE75:AO75)</f>
        <v>0</v>
      </c>
      <c r="AD75" s="61">
        <f t="shared" ref="AD75:AD81" si="10">SUM(L75:AC75)</f>
        <v>0</v>
      </c>
      <c r="AE75" s="33"/>
      <c r="AF75" s="34"/>
      <c r="AG75" s="34"/>
      <c r="AH75" s="34"/>
      <c r="AI75" s="34"/>
      <c r="AJ75" s="34"/>
      <c r="AK75" s="34"/>
      <c r="AL75" s="34"/>
      <c r="AM75" s="34"/>
      <c r="AN75" s="34"/>
      <c r="AO75" s="34"/>
    </row>
    <row r="76" spans="1:41" x14ac:dyDescent="0.25">
      <c r="A76" s="54">
        <v>66</v>
      </c>
      <c r="B76" s="54"/>
      <c r="C76" s="54"/>
      <c r="D76" s="54"/>
      <c r="E76" s="54"/>
      <c r="F76" s="55"/>
      <c r="G76" s="56"/>
      <c r="H76" s="57"/>
      <c r="I76" s="58"/>
      <c r="J76" s="58"/>
      <c r="K76" s="115">
        <f t="shared" si="8"/>
        <v>0</v>
      </c>
      <c r="L76" s="54"/>
      <c r="M76" s="54"/>
      <c r="N76" s="54"/>
      <c r="O76" s="54"/>
      <c r="P76" s="54"/>
      <c r="Q76" s="54"/>
      <c r="R76" s="54"/>
      <c r="S76" s="54"/>
      <c r="T76" s="54"/>
      <c r="U76" s="54"/>
      <c r="V76" s="54"/>
      <c r="W76" s="54"/>
      <c r="X76" s="54"/>
      <c r="Y76" s="54"/>
      <c r="Z76" s="54"/>
      <c r="AA76" s="54"/>
      <c r="AB76" s="54"/>
      <c r="AC76" s="19">
        <f t="shared" si="9"/>
        <v>0</v>
      </c>
      <c r="AD76" s="61">
        <f t="shared" si="10"/>
        <v>0</v>
      </c>
      <c r="AE76" s="33"/>
      <c r="AF76" s="34"/>
      <c r="AG76" s="34"/>
      <c r="AH76" s="34"/>
      <c r="AI76" s="34"/>
      <c r="AJ76" s="34"/>
      <c r="AK76" s="34"/>
      <c r="AL76" s="34"/>
      <c r="AM76" s="34"/>
      <c r="AN76" s="34"/>
      <c r="AO76" s="34"/>
    </row>
    <row r="77" spans="1:41" x14ac:dyDescent="0.25">
      <c r="A77" s="54">
        <v>67</v>
      </c>
      <c r="B77" s="54"/>
      <c r="C77" s="54"/>
      <c r="D77" s="54"/>
      <c r="E77" s="54"/>
      <c r="F77" s="55"/>
      <c r="G77" s="56"/>
      <c r="H77" s="57"/>
      <c r="I77" s="58"/>
      <c r="J77" s="58"/>
      <c r="K77" s="115">
        <f t="shared" si="8"/>
        <v>0</v>
      </c>
      <c r="L77" s="54"/>
      <c r="M77" s="54"/>
      <c r="N77" s="54"/>
      <c r="O77" s="54"/>
      <c r="P77" s="54"/>
      <c r="Q77" s="54"/>
      <c r="R77" s="54"/>
      <c r="S77" s="54"/>
      <c r="T77" s="54"/>
      <c r="U77" s="54"/>
      <c r="V77" s="54"/>
      <c r="W77" s="54"/>
      <c r="X77" s="54"/>
      <c r="Y77" s="54"/>
      <c r="Z77" s="54"/>
      <c r="AA77" s="54"/>
      <c r="AB77" s="54"/>
      <c r="AC77" s="19">
        <f t="shared" si="9"/>
        <v>0</v>
      </c>
      <c r="AD77" s="61">
        <f t="shared" si="10"/>
        <v>0</v>
      </c>
      <c r="AE77" s="33"/>
      <c r="AF77" s="34"/>
      <c r="AG77" s="34"/>
      <c r="AH77" s="34"/>
      <c r="AI77" s="34"/>
      <c r="AJ77" s="34"/>
      <c r="AK77" s="34"/>
      <c r="AL77" s="34"/>
      <c r="AM77" s="34"/>
      <c r="AN77" s="34"/>
      <c r="AO77" s="34"/>
    </row>
    <row r="78" spans="1:41" x14ac:dyDescent="0.25">
      <c r="A78" s="54">
        <v>68</v>
      </c>
      <c r="B78" s="85"/>
      <c r="C78" s="85"/>
      <c r="D78" s="85"/>
      <c r="E78" s="85"/>
      <c r="F78" s="55"/>
      <c r="G78" s="86"/>
      <c r="H78" s="87"/>
      <c r="I78" s="25"/>
      <c r="J78" s="25"/>
      <c r="K78" s="116">
        <f t="shared" si="8"/>
        <v>0</v>
      </c>
      <c r="L78" s="85"/>
      <c r="M78" s="85"/>
      <c r="N78" s="85"/>
      <c r="O78" s="85"/>
      <c r="P78" s="85"/>
      <c r="Q78" s="85"/>
      <c r="R78" s="85"/>
      <c r="S78" s="85"/>
      <c r="T78" s="85"/>
      <c r="U78" s="85"/>
      <c r="V78" s="85"/>
      <c r="W78" s="85"/>
      <c r="X78" s="85"/>
      <c r="Y78" s="85"/>
      <c r="Z78" s="85"/>
      <c r="AA78" s="85"/>
      <c r="AB78" s="85"/>
      <c r="AC78" s="19">
        <f t="shared" si="9"/>
        <v>0</v>
      </c>
      <c r="AD78" s="36">
        <f t="shared" si="10"/>
        <v>0</v>
      </c>
      <c r="AE78" s="33"/>
      <c r="AF78" s="34"/>
      <c r="AG78" s="34"/>
      <c r="AH78" s="34"/>
      <c r="AI78" s="34"/>
      <c r="AJ78" s="34"/>
      <c r="AK78" s="34"/>
      <c r="AL78" s="34"/>
      <c r="AM78" s="34"/>
      <c r="AN78" s="34"/>
      <c r="AO78" s="34"/>
    </row>
    <row r="79" spans="1:41" x14ac:dyDescent="0.25">
      <c r="A79" s="54">
        <v>69</v>
      </c>
      <c r="B79" s="85"/>
      <c r="C79" s="85"/>
      <c r="D79" s="85"/>
      <c r="E79" s="85"/>
      <c r="F79" s="55"/>
      <c r="G79" s="86"/>
      <c r="H79" s="87"/>
      <c r="I79" s="25"/>
      <c r="J79" s="25"/>
      <c r="K79" s="116">
        <f t="shared" si="8"/>
        <v>0</v>
      </c>
      <c r="L79" s="85"/>
      <c r="M79" s="85"/>
      <c r="N79" s="85"/>
      <c r="O79" s="85"/>
      <c r="P79" s="85"/>
      <c r="Q79" s="85"/>
      <c r="R79" s="85"/>
      <c r="S79" s="85"/>
      <c r="T79" s="85"/>
      <c r="U79" s="85"/>
      <c r="V79" s="85"/>
      <c r="W79" s="85"/>
      <c r="X79" s="85"/>
      <c r="Y79" s="85"/>
      <c r="Z79" s="85"/>
      <c r="AA79" s="85"/>
      <c r="AB79" s="85"/>
      <c r="AC79" s="19">
        <f t="shared" si="9"/>
        <v>0</v>
      </c>
      <c r="AD79" s="36">
        <f t="shared" si="10"/>
        <v>0</v>
      </c>
      <c r="AE79" s="33"/>
      <c r="AF79" s="34"/>
      <c r="AG79" s="34"/>
      <c r="AH79" s="34"/>
      <c r="AI79" s="34"/>
      <c r="AJ79" s="34"/>
      <c r="AK79" s="34"/>
      <c r="AL79" s="34"/>
      <c r="AM79" s="34"/>
      <c r="AN79" s="34"/>
      <c r="AO79" s="34"/>
    </row>
    <row r="80" spans="1:41" x14ac:dyDescent="0.25">
      <c r="A80" s="54">
        <v>70</v>
      </c>
      <c r="B80" s="54"/>
      <c r="C80" s="54"/>
      <c r="D80" s="54"/>
      <c r="E80" s="54"/>
      <c r="F80" s="55"/>
      <c r="G80" s="56"/>
      <c r="H80" s="57"/>
      <c r="I80" s="58"/>
      <c r="J80" s="58"/>
      <c r="K80" s="115">
        <f t="shared" si="8"/>
        <v>0</v>
      </c>
      <c r="L80" s="54"/>
      <c r="M80" s="54"/>
      <c r="N80" s="54"/>
      <c r="O80" s="54"/>
      <c r="P80" s="54"/>
      <c r="Q80" s="54"/>
      <c r="R80" s="54"/>
      <c r="S80" s="54"/>
      <c r="T80" s="54"/>
      <c r="U80" s="54"/>
      <c r="V80" s="54"/>
      <c r="W80" s="54"/>
      <c r="X80" s="54"/>
      <c r="Y80" s="54"/>
      <c r="Z80" s="54"/>
      <c r="AA80" s="54"/>
      <c r="AB80" s="54"/>
      <c r="AC80" s="19">
        <f t="shared" si="9"/>
        <v>0</v>
      </c>
      <c r="AD80" s="61">
        <f t="shared" si="10"/>
        <v>0</v>
      </c>
      <c r="AE80" s="33"/>
      <c r="AF80" s="34"/>
      <c r="AG80" s="34"/>
      <c r="AH80" s="34"/>
      <c r="AI80" s="34"/>
      <c r="AJ80" s="34"/>
      <c r="AK80" s="34"/>
      <c r="AL80" s="34"/>
      <c r="AM80" s="34"/>
      <c r="AN80" s="34"/>
      <c r="AO80" s="34"/>
    </row>
    <row r="81" spans="1:41" x14ac:dyDescent="0.25">
      <c r="A81" s="54"/>
      <c r="B81" s="85"/>
      <c r="C81" s="85"/>
      <c r="D81" s="85"/>
      <c r="E81" s="85" t="str">
        <f>LEFT(H81,1)</f>
        <v/>
      </c>
      <c r="F81" s="85"/>
      <c r="G81" s="86"/>
      <c r="H81" s="87"/>
      <c r="I81" s="25"/>
      <c r="J81" s="25"/>
      <c r="K81" s="116">
        <f t="shared" si="8"/>
        <v>0</v>
      </c>
      <c r="L81" s="85"/>
      <c r="M81" s="85"/>
      <c r="N81" s="85"/>
      <c r="O81" s="85"/>
      <c r="P81" s="85"/>
      <c r="Q81" s="85"/>
      <c r="R81" s="85"/>
      <c r="S81" s="85"/>
      <c r="T81" s="85"/>
      <c r="U81" s="85"/>
      <c r="V81" s="85"/>
      <c r="W81" s="85"/>
      <c r="X81" s="85"/>
      <c r="Y81" s="85"/>
      <c r="Z81" s="85"/>
      <c r="AA81" s="85"/>
      <c r="AB81" s="85"/>
      <c r="AC81" s="19">
        <f t="shared" si="9"/>
        <v>0</v>
      </c>
      <c r="AD81" s="36">
        <f t="shared" si="10"/>
        <v>0</v>
      </c>
      <c r="AE81" s="33"/>
      <c r="AF81" s="34"/>
      <c r="AG81" s="34"/>
      <c r="AH81" s="34"/>
      <c r="AI81" s="34"/>
      <c r="AJ81" s="34"/>
      <c r="AK81" s="34"/>
      <c r="AL81" s="34"/>
      <c r="AM81" s="34"/>
      <c r="AN81" s="34"/>
      <c r="AO81" s="34"/>
    </row>
    <row r="82" spans="1:41" x14ac:dyDescent="0.25">
      <c r="A82" s="316"/>
      <c r="B82" s="353"/>
      <c r="C82" s="353"/>
      <c r="D82" s="353"/>
      <c r="E82" s="120"/>
      <c r="F82" s="313"/>
      <c r="G82" s="8"/>
      <c r="I82" s="24"/>
      <c r="J82" s="314"/>
      <c r="K82" s="353"/>
      <c r="L82" s="353"/>
      <c r="M82" s="353"/>
      <c r="N82" s="353"/>
      <c r="O82" s="353"/>
      <c r="P82" s="353"/>
      <c r="Q82" s="353"/>
      <c r="R82" s="353"/>
      <c r="S82" s="353"/>
      <c r="T82" s="353"/>
      <c r="U82" s="353"/>
      <c r="V82" s="353"/>
      <c r="W82" s="353"/>
      <c r="X82" s="353"/>
      <c r="Y82" s="353"/>
      <c r="Z82" s="353"/>
      <c r="AA82" s="353"/>
      <c r="AB82" s="316"/>
      <c r="AC82" s="3"/>
      <c r="AD82" s="354"/>
      <c r="AE82" s="354"/>
      <c r="AF82" s="354"/>
      <c r="AG82" s="354"/>
      <c r="AH82" s="354"/>
      <c r="AI82" s="354"/>
      <c r="AJ82" s="354"/>
      <c r="AK82" s="139"/>
      <c r="AL82" s="29"/>
      <c r="AM82" s="29"/>
      <c r="AN82" s="29"/>
    </row>
    <row r="83" spans="1:41" x14ac:dyDescent="0.25">
      <c r="A83" s="316"/>
      <c r="B83" s="313" t="s">
        <v>66</v>
      </c>
      <c r="C83" s="350"/>
      <c r="D83" s="350"/>
      <c r="E83" s="350"/>
      <c r="F83" s="350"/>
      <c r="G83" s="8"/>
      <c r="H83" s="37">
        <f>SUM(J83*2.204)</f>
        <v>98.237790000000018</v>
      </c>
      <c r="I83" s="314"/>
      <c r="J83" s="37">
        <f>SUM(K11:K42)</f>
        <v>44.572500000000005</v>
      </c>
      <c r="K83" s="314">
        <f t="shared" ref="K83:AO83" si="11">SUM(K11:K81)</f>
        <v>52.729974999999989</v>
      </c>
      <c r="L83" s="314">
        <f t="shared" si="11"/>
        <v>0</v>
      </c>
      <c r="M83" s="314">
        <f t="shared" si="11"/>
        <v>0</v>
      </c>
      <c r="N83" s="314">
        <f>SUM(N11:N81)</f>
        <v>1</v>
      </c>
      <c r="O83" s="314">
        <f t="shared" si="11"/>
        <v>1</v>
      </c>
      <c r="P83" s="314">
        <f t="shared" si="11"/>
        <v>3</v>
      </c>
      <c r="Q83" s="314">
        <f t="shared" si="11"/>
        <v>0</v>
      </c>
      <c r="R83" s="314">
        <f t="shared" si="11"/>
        <v>168</v>
      </c>
      <c r="S83" s="314">
        <f t="shared" si="11"/>
        <v>0</v>
      </c>
      <c r="T83" s="314">
        <f t="shared" si="11"/>
        <v>0</v>
      </c>
      <c r="U83" s="314">
        <f t="shared" si="11"/>
        <v>2</v>
      </c>
      <c r="V83" s="314">
        <f t="shared" si="11"/>
        <v>38</v>
      </c>
      <c r="W83" s="314">
        <f t="shared" si="11"/>
        <v>4</v>
      </c>
      <c r="X83" s="314">
        <f t="shared" si="11"/>
        <v>2</v>
      </c>
      <c r="Y83" s="314">
        <f t="shared" si="11"/>
        <v>0</v>
      </c>
      <c r="Z83" s="314">
        <f t="shared" si="11"/>
        <v>0</v>
      </c>
      <c r="AA83" s="314">
        <f t="shared" si="11"/>
        <v>0</v>
      </c>
      <c r="AB83" s="314">
        <f t="shared" si="11"/>
        <v>1</v>
      </c>
      <c r="AC83" s="314">
        <f t="shared" si="11"/>
        <v>55</v>
      </c>
      <c r="AD83" s="314">
        <f t="shared" si="11"/>
        <v>275</v>
      </c>
      <c r="AE83" s="314">
        <f t="shared" si="11"/>
        <v>6</v>
      </c>
      <c r="AF83" s="314">
        <f t="shared" si="11"/>
        <v>1</v>
      </c>
      <c r="AG83" s="314">
        <f t="shared" si="11"/>
        <v>0</v>
      </c>
      <c r="AH83" s="314">
        <f t="shared" si="11"/>
        <v>0</v>
      </c>
      <c r="AI83" s="314">
        <f t="shared" si="11"/>
        <v>0</v>
      </c>
      <c r="AJ83" s="314">
        <f t="shared" si="11"/>
        <v>2</v>
      </c>
      <c r="AK83" s="314">
        <f t="shared" si="11"/>
        <v>0</v>
      </c>
      <c r="AL83" s="314">
        <f t="shared" si="11"/>
        <v>1</v>
      </c>
      <c r="AM83" s="314">
        <f t="shared" si="11"/>
        <v>4</v>
      </c>
      <c r="AN83" s="314">
        <f t="shared" si="11"/>
        <v>0</v>
      </c>
      <c r="AO83" s="314">
        <f t="shared" si="11"/>
        <v>41</v>
      </c>
    </row>
    <row r="84" spans="1:41" x14ac:dyDescent="0.25">
      <c r="A84" s="316"/>
      <c r="B84" s="351"/>
      <c r="C84" s="351"/>
      <c r="D84" s="351"/>
      <c r="E84" s="314"/>
      <c r="F84" s="313"/>
      <c r="G84" s="8"/>
      <c r="H84" s="314"/>
      <c r="I84" s="314"/>
      <c r="J84" s="314"/>
      <c r="K84" s="351"/>
      <c r="L84" s="351"/>
      <c r="M84" s="351"/>
      <c r="N84" s="351"/>
      <c r="O84" s="351"/>
      <c r="P84" s="351"/>
      <c r="Q84" s="351"/>
      <c r="R84" s="351"/>
      <c r="S84" s="351"/>
      <c r="T84" s="351"/>
      <c r="U84" s="351"/>
      <c r="V84" s="351"/>
      <c r="W84" s="351"/>
      <c r="X84" s="351"/>
      <c r="Y84" s="351"/>
      <c r="Z84" s="351"/>
      <c r="AA84" s="351"/>
      <c r="AB84" s="316"/>
      <c r="AC84" s="3"/>
      <c r="AD84" s="352"/>
      <c r="AE84" s="352"/>
      <c r="AF84" s="352"/>
      <c r="AG84" s="352"/>
      <c r="AH84" s="352"/>
      <c r="AI84" s="352"/>
      <c r="AJ84" s="352"/>
      <c r="AK84" s="315"/>
    </row>
    <row r="85" spans="1:41" x14ac:dyDescent="0.25">
      <c r="B85" s="186" t="s">
        <v>121</v>
      </c>
    </row>
    <row r="86" spans="1:41" x14ac:dyDescent="0.25">
      <c r="B86" s="186" t="s">
        <v>123</v>
      </c>
    </row>
    <row r="87" spans="1:41" x14ac:dyDescent="0.25">
      <c r="E87" s="186" t="s">
        <v>342</v>
      </c>
      <c r="AA87" s="35"/>
      <c r="AB87" s="26"/>
      <c r="AC87" s="26"/>
      <c r="AJ87" s="186"/>
      <c r="AK87" s="186"/>
      <c r="AL87" s="186"/>
      <c r="AM87" s="186"/>
      <c r="AN87" s="186"/>
    </row>
    <row r="88" spans="1:41" x14ac:dyDescent="0.25">
      <c r="A88" s="55">
        <v>1</v>
      </c>
      <c r="B88" s="80">
        <v>1</v>
      </c>
      <c r="C88" s="80" t="s">
        <v>595</v>
      </c>
      <c r="D88" s="80" t="s">
        <v>335</v>
      </c>
      <c r="E88" s="83" t="s">
        <v>314</v>
      </c>
      <c r="F88" s="83" t="s">
        <v>230</v>
      </c>
      <c r="G88" s="83" t="s">
        <v>1157</v>
      </c>
      <c r="AC88" s="186"/>
      <c r="AD88" s="186"/>
      <c r="AE88" s="186"/>
      <c r="AF88" s="186"/>
      <c r="AG88" s="186"/>
      <c r="AH88" s="186"/>
      <c r="AI88" s="186"/>
      <c r="AJ88" s="186"/>
      <c r="AK88" s="186"/>
      <c r="AL88" s="186"/>
      <c r="AM88" s="186"/>
      <c r="AN88" s="186"/>
    </row>
    <row r="89" spans="1:41" x14ac:dyDescent="0.25">
      <c r="A89" s="85">
        <v>2</v>
      </c>
      <c r="B89" s="54">
        <v>2</v>
      </c>
      <c r="C89" s="54" t="s">
        <v>539</v>
      </c>
      <c r="D89" s="54" t="s">
        <v>127</v>
      </c>
      <c r="E89" s="58" t="s">
        <v>311</v>
      </c>
      <c r="F89" s="58" t="s">
        <v>100</v>
      </c>
      <c r="G89" s="70" t="s">
        <v>1167</v>
      </c>
      <c r="AC89" s="186"/>
      <c r="AD89" s="186"/>
      <c r="AE89" s="186"/>
      <c r="AF89" s="186"/>
      <c r="AG89" s="186"/>
      <c r="AH89" s="186"/>
      <c r="AI89" s="186"/>
      <c r="AJ89" s="186"/>
      <c r="AK89" s="186"/>
      <c r="AL89" s="186"/>
      <c r="AM89" s="186"/>
      <c r="AN89" s="186"/>
    </row>
    <row r="90" spans="1:41" x14ac:dyDescent="0.25">
      <c r="A90" s="54">
        <v>3</v>
      </c>
      <c r="B90" s="54">
        <v>3</v>
      </c>
      <c r="C90" s="54" t="s">
        <v>125</v>
      </c>
      <c r="D90" s="54" t="s">
        <v>39</v>
      </c>
      <c r="E90" s="58" t="s">
        <v>315</v>
      </c>
      <c r="F90" s="58" t="s">
        <v>290</v>
      </c>
      <c r="G90" s="58" t="s">
        <v>1163</v>
      </c>
      <c r="AC90" s="186"/>
      <c r="AD90" s="186"/>
      <c r="AE90" s="186"/>
      <c r="AF90" s="186"/>
      <c r="AG90" s="186"/>
      <c r="AH90" s="186"/>
      <c r="AI90" s="186"/>
      <c r="AJ90" s="186"/>
      <c r="AK90" s="186"/>
      <c r="AL90" s="186"/>
      <c r="AM90" s="186"/>
      <c r="AN90" s="186"/>
    </row>
    <row r="92" spans="1:41" x14ac:dyDescent="0.25">
      <c r="B92" s="186" t="s">
        <v>322</v>
      </c>
      <c r="C92" s="186" t="s">
        <v>1186</v>
      </c>
      <c r="D92" s="276" t="s">
        <v>1187</v>
      </c>
      <c r="E92" s="186" t="s">
        <v>170</v>
      </c>
      <c r="F92" s="13">
        <v>105</v>
      </c>
      <c r="AN92" s="186"/>
    </row>
    <row r="93" spans="1:41" x14ac:dyDescent="0.25">
      <c r="B93" s="186" t="s">
        <v>124</v>
      </c>
      <c r="C93" s="186" t="s">
        <v>1188</v>
      </c>
      <c r="D93" s="284" t="s">
        <v>86</v>
      </c>
      <c r="E93" s="186" t="s">
        <v>171</v>
      </c>
      <c r="F93" s="13">
        <v>275</v>
      </c>
      <c r="G93" s="108" t="s">
        <v>1189</v>
      </c>
      <c r="AN93" s="186"/>
    </row>
    <row r="94" spans="1:41" x14ac:dyDescent="0.25">
      <c r="B94" s="186" t="s">
        <v>323</v>
      </c>
      <c r="C94" s="107" t="s">
        <v>1190</v>
      </c>
      <c r="D94" s="186" t="s">
        <v>1123</v>
      </c>
      <c r="E94" s="186" t="s">
        <v>173</v>
      </c>
      <c r="F94" s="13">
        <v>55</v>
      </c>
      <c r="AN94" s="186"/>
    </row>
    <row r="96" spans="1:41" x14ac:dyDescent="0.25">
      <c r="F96" s="108"/>
      <c r="AN96" s="186"/>
    </row>
    <row r="98" spans="6:40" x14ac:dyDescent="0.25">
      <c r="F98" s="109" t="s">
        <v>1191</v>
      </c>
      <c r="AN98" s="186"/>
    </row>
    <row r="99" spans="6:40" x14ac:dyDescent="0.25">
      <c r="F99" s="109" t="s">
        <v>324</v>
      </c>
      <c r="AN99" s="186"/>
    </row>
    <row r="100" spans="6:40" x14ac:dyDescent="0.25">
      <c r="F100" s="109" t="s">
        <v>325</v>
      </c>
      <c r="AN100" s="186"/>
    </row>
    <row r="101" spans="6:40" x14ac:dyDescent="0.25">
      <c r="F101" s="109" t="s">
        <v>595</v>
      </c>
      <c r="G101" s="186" t="s">
        <v>1157</v>
      </c>
      <c r="H101" s="13">
        <v>100</v>
      </c>
      <c r="P101" s="35"/>
      <c r="Q101" s="35"/>
      <c r="R101" s="35"/>
      <c r="S101" s="35"/>
      <c r="T101" s="35"/>
      <c r="U101" s="35"/>
      <c r="V101" s="35"/>
      <c r="W101" s="35"/>
      <c r="X101" s="26"/>
      <c r="Y101" s="26"/>
      <c r="Z101" s="26"/>
      <c r="AA101" s="26"/>
      <c r="AB101" s="26"/>
      <c r="AC101" s="26"/>
      <c r="AD101" s="186"/>
      <c r="AE101" s="186"/>
      <c r="AF101" s="186"/>
      <c r="AG101" s="186"/>
      <c r="AH101" s="186"/>
      <c r="AI101" s="186"/>
      <c r="AJ101" s="186"/>
      <c r="AK101" s="186"/>
      <c r="AL101" s="186"/>
      <c r="AM101" s="186"/>
      <c r="AN101" s="186"/>
    </row>
    <row r="102" spans="6:40" x14ac:dyDescent="0.25">
      <c r="F102" s="109" t="s">
        <v>539</v>
      </c>
      <c r="G102" s="186" t="s">
        <v>1167</v>
      </c>
      <c r="H102" s="13">
        <v>75</v>
      </c>
      <c r="O102" s="35"/>
      <c r="P102" s="26"/>
      <c r="Q102" s="26"/>
      <c r="R102" s="26"/>
      <c r="S102" s="26"/>
      <c r="T102" s="26"/>
      <c r="U102" s="26"/>
      <c r="V102" s="26"/>
      <c r="W102" s="26"/>
      <c r="X102" s="26"/>
      <c r="Y102" s="26"/>
      <c r="Z102" s="26"/>
      <c r="AA102" s="26"/>
      <c r="AB102" s="26"/>
      <c r="AC102" s="186"/>
      <c r="AD102" s="186"/>
      <c r="AE102" s="186"/>
      <c r="AF102" s="186"/>
      <c r="AG102" s="186"/>
      <c r="AH102" s="186"/>
      <c r="AI102" s="186"/>
      <c r="AJ102" s="186"/>
      <c r="AK102" s="186"/>
      <c r="AL102" s="186"/>
      <c r="AM102" s="186"/>
      <c r="AN102" s="186"/>
    </row>
    <row r="103" spans="6:40" x14ac:dyDescent="0.25">
      <c r="F103" s="109" t="s">
        <v>125</v>
      </c>
      <c r="G103" s="186" t="s">
        <v>1163</v>
      </c>
      <c r="H103" s="13">
        <v>50</v>
      </c>
      <c r="AC103" s="186"/>
      <c r="AD103" s="186"/>
      <c r="AE103" s="186"/>
      <c r="AF103" s="186"/>
      <c r="AG103" s="186"/>
      <c r="AH103" s="186"/>
      <c r="AI103" s="186"/>
      <c r="AJ103" s="186"/>
      <c r="AK103" s="186"/>
      <c r="AL103" s="186"/>
      <c r="AM103" s="186"/>
      <c r="AN103" s="186"/>
    </row>
    <row r="104" spans="6:40" x14ac:dyDescent="0.25">
      <c r="F104" s="109" t="s">
        <v>538</v>
      </c>
      <c r="G104" s="186" t="s">
        <v>915</v>
      </c>
      <c r="H104" s="13">
        <v>30</v>
      </c>
      <c r="AC104" s="186"/>
      <c r="AD104" s="186"/>
      <c r="AE104" s="186"/>
      <c r="AF104" s="186"/>
      <c r="AG104" s="186"/>
      <c r="AH104" s="186"/>
      <c r="AI104" s="186"/>
      <c r="AJ104" s="186"/>
      <c r="AK104" s="186"/>
      <c r="AL104" s="186"/>
      <c r="AM104" s="186"/>
      <c r="AN104" s="186"/>
    </row>
    <row r="105" spans="6:40" x14ac:dyDescent="0.25">
      <c r="F105" s="109" t="s">
        <v>535</v>
      </c>
      <c r="G105" s="186" t="s">
        <v>968</v>
      </c>
      <c r="H105" s="13">
        <v>20</v>
      </c>
      <c r="AC105" s="186"/>
      <c r="AD105" s="186"/>
      <c r="AE105" s="186"/>
      <c r="AF105" s="186"/>
      <c r="AG105" s="186"/>
      <c r="AH105" s="186"/>
      <c r="AI105" s="186"/>
      <c r="AJ105" s="186"/>
      <c r="AK105" s="186"/>
      <c r="AL105" s="186"/>
      <c r="AM105" s="186"/>
      <c r="AN105" s="186"/>
    </row>
    <row r="106" spans="6:40" x14ac:dyDescent="0.25">
      <c r="F106" s="109" t="s">
        <v>326</v>
      </c>
      <c r="AC106" s="186"/>
      <c r="AD106" s="186"/>
      <c r="AE106" s="186"/>
      <c r="AF106" s="186"/>
      <c r="AG106" s="186"/>
      <c r="AH106" s="186"/>
      <c r="AI106" s="186"/>
      <c r="AJ106" s="186"/>
      <c r="AK106" s="186"/>
      <c r="AL106" s="186"/>
      <c r="AM106" s="186"/>
      <c r="AN106" s="186"/>
    </row>
    <row r="107" spans="6:40" x14ac:dyDescent="0.25">
      <c r="F107" s="109" t="s">
        <v>205</v>
      </c>
      <c r="G107" s="186" t="s">
        <v>942</v>
      </c>
      <c r="H107" s="13">
        <v>100</v>
      </c>
      <c r="AC107" s="186"/>
      <c r="AD107" s="186"/>
      <c r="AE107" s="186"/>
      <c r="AF107" s="186"/>
      <c r="AG107" s="186"/>
      <c r="AH107" s="186"/>
      <c r="AI107" s="186"/>
      <c r="AJ107" s="186"/>
      <c r="AK107" s="186"/>
      <c r="AL107" s="186"/>
      <c r="AM107" s="186"/>
      <c r="AN107" s="186"/>
    </row>
    <row r="108" spans="6:40" x14ac:dyDescent="0.25">
      <c r="F108" s="109" t="s">
        <v>399</v>
      </c>
      <c r="G108" s="186" t="s">
        <v>516</v>
      </c>
      <c r="H108" s="13">
        <v>75</v>
      </c>
      <c r="AC108" s="186"/>
      <c r="AD108" s="186"/>
      <c r="AE108" s="186"/>
      <c r="AF108" s="186"/>
      <c r="AG108" s="186"/>
      <c r="AH108" s="186"/>
      <c r="AI108" s="186"/>
      <c r="AJ108" s="186"/>
      <c r="AK108" s="186"/>
      <c r="AL108" s="186"/>
      <c r="AM108" s="186"/>
      <c r="AN108" s="186"/>
    </row>
    <row r="109" spans="6:40" x14ac:dyDescent="0.25">
      <c r="F109" s="109" t="s">
        <v>520</v>
      </c>
      <c r="G109" s="186" t="s">
        <v>431</v>
      </c>
      <c r="H109" s="13">
        <v>50</v>
      </c>
      <c r="AC109" s="186"/>
      <c r="AD109" s="186"/>
      <c r="AE109" s="186"/>
      <c r="AF109" s="186"/>
      <c r="AG109" s="186"/>
      <c r="AH109" s="186"/>
      <c r="AI109" s="186"/>
      <c r="AJ109" s="186"/>
      <c r="AK109" s="186"/>
      <c r="AL109" s="186"/>
      <c r="AM109" s="186"/>
      <c r="AN109" s="186"/>
    </row>
    <row r="110" spans="6:40" x14ac:dyDescent="0.25">
      <c r="F110" s="109" t="s">
        <v>533</v>
      </c>
      <c r="G110" s="186" t="s">
        <v>391</v>
      </c>
      <c r="H110" s="13">
        <v>30</v>
      </c>
      <c r="AC110" s="186"/>
      <c r="AD110" s="186"/>
      <c r="AE110" s="186"/>
      <c r="AF110" s="186"/>
      <c r="AG110" s="186"/>
      <c r="AH110" s="186"/>
      <c r="AI110" s="186"/>
      <c r="AJ110" s="186"/>
      <c r="AK110" s="186"/>
      <c r="AL110" s="186"/>
      <c r="AM110" s="186"/>
      <c r="AN110" s="186"/>
    </row>
    <row r="111" spans="6:40" x14ac:dyDescent="0.25">
      <c r="F111" s="109" t="s">
        <v>580</v>
      </c>
      <c r="G111" s="186" t="s">
        <v>238</v>
      </c>
      <c r="H111" s="13">
        <v>20</v>
      </c>
      <c r="AC111" s="186"/>
      <c r="AD111" s="186"/>
      <c r="AE111" s="186"/>
      <c r="AF111" s="186"/>
      <c r="AG111" s="186"/>
      <c r="AH111" s="186"/>
      <c r="AI111" s="186"/>
      <c r="AJ111" s="186"/>
      <c r="AK111" s="186"/>
      <c r="AL111" s="186"/>
      <c r="AM111" s="186"/>
      <c r="AN111" s="186"/>
    </row>
    <row r="112" spans="6:40" x14ac:dyDescent="0.25">
      <c r="F112" s="109" t="s">
        <v>479</v>
      </c>
      <c r="AC112" s="186"/>
      <c r="AD112" s="186"/>
      <c r="AE112" s="186"/>
      <c r="AF112" s="186"/>
      <c r="AG112" s="186"/>
      <c r="AH112" s="186"/>
      <c r="AI112" s="186"/>
      <c r="AJ112" s="186"/>
      <c r="AK112" s="186"/>
      <c r="AL112" s="186"/>
      <c r="AM112" s="186"/>
      <c r="AN112" s="186"/>
    </row>
    <row r="113" spans="6:40" x14ac:dyDescent="0.25">
      <c r="F113" s="109" t="s">
        <v>525</v>
      </c>
      <c r="G113" s="186" t="s">
        <v>1172</v>
      </c>
      <c r="H113" s="13">
        <v>100</v>
      </c>
      <c r="AC113" s="186"/>
      <c r="AD113" s="186"/>
      <c r="AE113" s="186"/>
      <c r="AF113" s="186"/>
      <c r="AG113" s="186"/>
      <c r="AH113" s="186"/>
      <c r="AI113" s="186"/>
      <c r="AJ113" s="186"/>
      <c r="AK113" s="186"/>
      <c r="AL113" s="186"/>
      <c r="AM113" s="186"/>
      <c r="AN113" s="186"/>
    </row>
    <row r="114" spans="6:40" x14ac:dyDescent="0.25">
      <c r="F114" s="109" t="s">
        <v>131</v>
      </c>
      <c r="G114" s="186" t="s">
        <v>759</v>
      </c>
      <c r="H114" s="13">
        <v>75</v>
      </c>
      <c r="AC114" s="186"/>
      <c r="AD114" s="186"/>
      <c r="AE114" s="186"/>
      <c r="AF114" s="186"/>
      <c r="AG114" s="186"/>
      <c r="AH114" s="186"/>
      <c r="AI114" s="186"/>
      <c r="AJ114" s="186"/>
      <c r="AK114" s="186"/>
      <c r="AL114" s="186"/>
      <c r="AM114" s="186"/>
      <c r="AN114" s="186"/>
    </row>
    <row r="115" spans="6:40" x14ac:dyDescent="0.25">
      <c r="F115" s="109" t="s">
        <v>211</v>
      </c>
      <c r="G115" s="186" t="s">
        <v>497</v>
      </c>
      <c r="H115" s="13">
        <v>50</v>
      </c>
    </row>
    <row r="116" spans="6:40" x14ac:dyDescent="0.25">
      <c r="F116" s="109" t="s">
        <v>546</v>
      </c>
      <c r="G116" s="186" t="s">
        <v>1113</v>
      </c>
      <c r="H116" s="13">
        <v>30</v>
      </c>
    </row>
    <row r="117" spans="6:40" x14ac:dyDescent="0.25">
      <c r="F117" s="109" t="s">
        <v>421</v>
      </c>
      <c r="G117" s="186" t="s">
        <v>1136</v>
      </c>
      <c r="H117" s="13">
        <v>20</v>
      </c>
    </row>
    <row r="118" spans="6:40" x14ac:dyDescent="0.25">
      <c r="H118" s="13"/>
    </row>
    <row r="120" spans="6:40" x14ac:dyDescent="0.25">
      <c r="H120" s="13"/>
      <c r="J120" s="13"/>
    </row>
    <row r="121" spans="6:40" x14ac:dyDescent="0.25">
      <c r="H121" s="13"/>
      <c r="J121" s="13"/>
    </row>
    <row r="122" spans="6:40" x14ac:dyDescent="0.25">
      <c r="H122" s="13"/>
      <c r="J122" s="13"/>
      <c r="AC122" s="186"/>
      <c r="AD122" s="186"/>
      <c r="AE122" s="186"/>
      <c r="AF122" s="186"/>
      <c r="AG122" s="186"/>
      <c r="AH122" s="186"/>
      <c r="AI122" s="186"/>
      <c r="AJ122" s="186"/>
      <c r="AK122" s="186"/>
      <c r="AL122" s="186"/>
      <c r="AM122" s="186"/>
      <c r="AN122" s="186"/>
    </row>
    <row r="123" spans="6:40" x14ac:dyDescent="0.25">
      <c r="H123" s="13"/>
    </row>
    <row r="125" spans="6:40" x14ac:dyDescent="0.25">
      <c r="F125" s="108"/>
      <c r="H125" s="13"/>
    </row>
    <row r="126" spans="6:40" x14ac:dyDescent="0.25">
      <c r="H126" s="13"/>
    </row>
    <row r="127" spans="6:40" x14ac:dyDescent="0.25">
      <c r="H127" s="13"/>
    </row>
    <row r="128" spans="6:40" x14ac:dyDescent="0.25">
      <c r="AC128" s="186"/>
      <c r="AD128" s="186"/>
      <c r="AE128" s="186"/>
      <c r="AF128" s="186"/>
      <c r="AG128" s="186"/>
      <c r="AH128" s="186"/>
      <c r="AI128" s="186"/>
      <c r="AJ128" s="186"/>
      <c r="AK128" s="186"/>
      <c r="AL128" s="186"/>
      <c r="AM128" s="186"/>
      <c r="AN128" s="186"/>
    </row>
  </sheetData>
  <sortState ref="B11:AO66">
    <sortCondition ref="G11:G66"/>
    <sortCondition descending="1" ref="J11:J66"/>
  </sortState>
  <mergeCells count="12">
    <mergeCell ref="C2:D2"/>
    <mergeCell ref="C3:D3"/>
    <mergeCell ref="C4:D4"/>
    <mergeCell ref="C5:D5"/>
    <mergeCell ref="C6:D6"/>
    <mergeCell ref="B82:D82"/>
    <mergeCell ref="K82:AA82"/>
    <mergeCell ref="AD82:AJ82"/>
    <mergeCell ref="C83:F83"/>
    <mergeCell ref="B84:D84"/>
    <mergeCell ref="K84:AA84"/>
    <mergeCell ref="AD84:AJ84"/>
  </mergeCells>
  <pageMargins left="0.70866141732283472" right="0.70866141732283472" top="0.74803149606299213" bottom="0.74803149606299213" header="0.31496062992125984" footer="0.31496062992125984"/>
  <pageSetup paperSize="9" scale="92"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AJ164"/>
  <sheetViews>
    <sheetView topLeftCell="A121" workbookViewId="0">
      <selection activeCell="AI1" sqref="AI1:AJ1048576"/>
    </sheetView>
  </sheetViews>
  <sheetFormatPr defaultRowHeight="15" x14ac:dyDescent="0.25"/>
  <cols>
    <col min="2" max="2" width="22.140625" bestFit="1" customWidth="1"/>
    <col min="3" max="3" width="12.85546875" bestFit="1" customWidth="1"/>
    <col min="4" max="4" width="3.140625" style="125" bestFit="1" customWidth="1"/>
    <col min="5" max="5" width="4.5703125" customWidth="1"/>
    <col min="6" max="6" width="4.7109375" style="186" customWidth="1"/>
    <col min="7" max="9" width="4.42578125" customWidth="1"/>
    <col min="10" max="10" width="4.85546875" bestFit="1" customWidth="1"/>
    <col min="11" max="11" width="4.42578125" customWidth="1"/>
    <col min="12" max="13" width="4.85546875" bestFit="1" customWidth="1"/>
    <col min="14" max="16" width="4.42578125" customWidth="1"/>
    <col min="17" max="17" width="10.28515625" customWidth="1"/>
    <col min="18" max="18" width="9.140625" style="96" hidden="1" customWidth="1"/>
    <col min="19" max="19" width="9.140625" style="99" hidden="1" customWidth="1"/>
    <col min="20" max="20" width="16.28515625" hidden="1" customWidth="1"/>
    <col min="21" max="22" width="9.140625" hidden="1" customWidth="1"/>
    <col min="23" max="23" width="9.140625" style="96" hidden="1" customWidth="1"/>
    <col min="24" max="24" width="9.140625" hidden="1" customWidth="1"/>
    <col min="25" max="25" width="10.28515625" style="186" hidden="1" customWidth="1"/>
    <col min="26" max="26" width="10.28515625" style="320" hidden="1" customWidth="1"/>
    <col min="35" max="36" width="0" hidden="1" customWidth="1"/>
  </cols>
  <sheetData>
    <row r="1" spans="1:36" x14ac:dyDescent="0.25">
      <c r="A1" s="43" t="s">
        <v>18</v>
      </c>
      <c r="B1" s="45" t="s">
        <v>150</v>
      </c>
      <c r="C1" s="45" t="s">
        <v>20</v>
      </c>
      <c r="D1" s="45"/>
      <c r="E1" s="43" t="s">
        <v>151</v>
      </c>
      <c r="F1" s="43" t="s">
        <v>636</v>
      </c>
      <c r="G1" s="43" t="s">
        <v>152</v>
      </c>
      <c r="H1" s="43" t="s">
        <v>153</v>
      </c>
      <c r="I1" s="43" t="s">
        <v>154</v>
      </c>
      <c r="J1" s="43" t="s">
        <v>155</v>
      </c>
      <c r="K1" s="43" t="s">
        <v>156</v>
      </c>
      <c r="L1" s="43" t="s">
        <v>157</v>
      </c>
      <c r="M1" s="43" t="s">
        <v>158</v>
      </c>
      <c r="N1" s="43" t="s">
        <v>159</v>
      </c>
      <c r="O1" s="43" t="s">
        <v>160</v>
      </c>
      <c r="P1" s="43" t="s">
        <v>161</v>
      </c>
      <c r="Q1" s="46" t="s">
        <v>25</v>
      </c>
      <c r="R1" s="93" t="s">
        <v>272</v>
      </c>
      <c r="S1" s="97" t="s">
        <v>273</v>
      </c>
      <c r="V1" s="93" t="s">
        <v>272</v>
      </c>
      <c r="W1" t="s">
        <v>273</v>
      </c>
      <c r="Y1" s="192" t="s">
        <v>25</v>
      </c>
      <c r="Z1" s="317" t="s">
        <v>1153</v>
      </c>
    </row>
    <row r="2" spans="1:36" x14ac:dyDescent="0.25">
      <c r="A2" s="6"/>
      <c r="B2" s="355"/>
      <c r="C2" s="355"/>
      <c r="D2" s="131"/>
      <c r="E2" s="356"/>
      <c r="F2" s="356"/>
      <c r="G2" s="356"/>
      <c r="H2" s="356"/>
      <c r="I2" s="356"/>
      <c r="J2" s="356"/>
      <c r="K2" s="356"/>
      <c r="L2" s="356"/>
      <c r="M2" s="356"/>
      <c r="N2" s="356"/>
      <c r="O2" s="356"/>
      <c r="P2" s="356"/>
      <c r="Q2" s="128" t="s">
        <v>667</v>
      </c>
      <c r="R2" s="94"/>
      <c r="S2" s="98"/>
      <c r="W2" s="94"/>
      <c r="Y2" s="128" t="s">
        <v>1194</v>
      </c>
      <c r="Z2" s="318"/>
    </row>
    <row r="3" spans="1:36" x14ac:dyDescent="0.25">
      <c r="A3" s="328">
        <v>1</v>
      </c>
      <c r="B3" s="329" t="s">
        <v>538</v>
      </c>
      <c r="C3" s="329" t="s">
        <v>349</v>
      </c>
      <c r="D3" s="329" t="s">
        <v>550</v>
      </c>
      <c r="E3" s="330">
        <f>VLOOKUP(B3,'Round 1'!$B$10:$G$101,6,0)</f>
        <v>4</v>
      </c>
      <c r="F3" s="330">
        <f>VLOOKUP(B3,'Round 2'!$B$10:$G$96,6,0)</f>
        <v>3</v>
      </c>
      <c r="G3" s="330">
        <f>VLOOKUP(B3,'Round 3'!$B$10:$G$97,6,0)</f>
        <v>7</v>
      </c>
      <c r="H3" s="330">
        <f>VLOOKUP(B3,'Round 4'!$B$11:$K$102,6,0)</f>
        <v>10</v>
      </c>
      <c r="I3" s="330">
        <f>VLOOKUP(B3,'ROUND 5'!$B$11:$G$80,6,0)</f>
        <v>1</v>
      </c>
      <c r="J3" s="330">
        <f>VLOOKUP(B3,'Round 6'!$B$11:$G$80,6,0)</f>
        <v>4</v>
      </c>
      <c r="K3" s="330">
        <f>VLOOKUP(B3,'Round 7'!$B$11:$G$80,6,0)</f>
        <v>4</v>
      </c>
      <c r="L3" s="330">
        <f>VLOOKUP(B3,'Round 8'!$B$11:$G$80,6,0)</f>
        <v>2</v>
      </c>
      <c r="M3" s="330">
        <f>VLOOKUP(B3,'Round 9'!$B$10:$G$60,6,0)</f>
        <v>1</v>
      </c>
      <c r="N3" s="330">
        <v>28</v>
      </c>
      <c r="O3" s="330">
        <f>VLOOKUP(B3,'Round 11'!$B$10:$G$60,6,0)</f>
        <v>4</v>
      </c>
      <c r="P3" s="330">
        <f>VLOOKUP(B3,'Round 12'!$B$10:$G$60,6,0)</f>
        <v>4</v>
      </c>
      <c r="Q3" s="331">
        <f>SUM(E3:P3)-SUM(LARGE(E3:P3,{1,2}))</f>
        <v>34</v>
      </c>
      <c r="R3" s="332">
        <v>0.25469999999999998</v>
      </c>
      <c r="S3" s="333">
        <v>2</v>
      </c>
      <c r="T3" s="334"/>
      <c r="U3" s="334"/>
      <c r="V3" s="334">
        <v>0.25469999999999998</v>
      </c>
      <c r="W3" s="334">
        <v>2</v>
      </c>
      <c r="X3" s="334"/>
      <c r="Y3" s="331">
        <f t="shared" ref="Y3:Y34" si="0">SUM(E3:P3)</f>
        <v>72</v>
      </c>
      <c r="Z3" s="335">
        <v>27.1114</v>
      </c>
      <c r="AB3" s="186"/>
      <c r="AC3" s="186"/>
      <c r="AD3" s="186"/>
      <c r="AI3" t="s">
        <v>718</v>
      </c>
      <c r="AJ3" t="s">
        <v>24</v>
      </c>
    </row>
    <row r="4" spans="1:36" x14ac:dyDescent="0.25">
      <c r="A4" s="336">
        <v>2</v>
      </c>
      <c r="B4" s="337" t="s">
        <v>148</v>
      </c>
      <c r="C4" s="337" t="s">
        <v>49</v>
      </c>
      <c r="D4" s="337" t="s">
        <v>550</v>
      </c>
      <c r="E4" s="330">
        <f>VLOOKUP(B4,'Round 1'!$B$10:$G$101,6,0)</f>
        <v>3</v>
      </c>
      <c r="F4" s="330">
        <f>VLOOKUP(B4,'Round 2'!$B$10:$G$96,6,0)</f>
        <v>2</v>
      </c>
      <c r="G4" s="330">
        <f>VLOOKUP(B4,'Round 3'!$B$10:$G$97,6,0)</f>
        <v>14</v>
      </c>
      <c r="H4" s="330">
        <f>VLOOKUP(B4,'Round 4'!$B$11:$K$102,6,0)</f>
        <v>3</v>
      </c>
      <c r="I4" s="330">
        <f>VLOOKUP(B4,'ROUND 5'!$B$11:$G$80,6,0)</f>
        <v>7</v>
      </c>
      <c r="J4" s="330">
        <f>VLOOKUP(B4,'Round 6'!$B$11:$G$80,6,0)</f>
        <v>1</v>
      </c>
      <c r="K4" s="330">
        <f>VLOOKUP(B4,'Round 7'!$B$11:$G$80,6,0)</f>
        <v>11</v>
      </c>
      <c r="L4" s="330">
        <f>VLOOKUP(B4,'Round 8'!$B$11:$G$80,6,0)</f>
        <v>5</v>
      </c>
      <c r="M4" s="330">
        <f>VLOOKUP(B4,'Round 9'!$B$10:$G$60,6,0)</f>
        <v>4</v>
      </c>
      <c r="N4" s="330">
        <f>VLOOKUP(B4,'Round 10'!$B$10:$G$60,6,0)</f>
        <v>3</v>
      </c>
      <c r="O4" s="330">
        <f>VLOOKUP(B4,'Round 11'!$B$10:$G$60,6,0)</f>
        <v>3</v>
      </c>
      <c r="P4" s="330">
        <f>VLOOKUP(B4,'Round 12'!$B$10:$G$60,6,0)</f>
        <v>9</v>
      </c>
      <c r="Q4" s="331">
        <f>SUM(E4:P4)-SUM(LARGE(E4:P4,{1,2}))</f>
        <v>40</v>
      </c>
      <c r="R4" s="332">
        <v>0.25469999999999998</v>
      </c>
      <c r="S4" s="333">
        <v>2</v>
      </c>
      <c r="T4" s="334"/>
      <c r="U4" s="334"/>
      <c r="V4" s="334">
        <v>0.25469999999999998</v>
      </c>
      <c r="W4" s="334">
        <v>2</v>
      </c>
      <c r="X4" s="334"/>
      <c r="Y4" s="331">
        <f t="shared" si="0"/>
        <v>65</v>
      </c>
      <c r="Z4" s="335">
        <v>29.424924999999995</v>
      </c>
      <c r="AB4" s="186"/>
      <c r="AC4" s="186"/>
      <c r="AD4" s="186"/>
      <c r="AI4" t="s">
        <v>713</v>
      </c>
      <c r="AJ4">
        <v>1.698</v>
      </c>
    </row>
    <row r="5" spans="1:36" s="186" customFormat="1" x14ac:dyDescent="0.25">
      <c r="A5" s="336">
        <v>3</v>
      </c>
      <c r="B5" s="337" t="s">
        <v>531</v>
      </c>
      <c r="C5" s="337" t="s">
        <v>335</v>
      </c>
      <c r="D5" s="337" t="s">
        <v>550</v>
      </c>
      <c r="E5" s="330">
        <f>VLOOKUP(B5,'Round 1'!$B$10:$G$101,6,0)</f>
        <v>24</v>
      </c>
      <c r="F5" s="330">
        <f>VLOOKUP(B5,'Round 2'!$B$10:$G$96,6,0)</f>
        <v>6</v>
      </c>
      <c r="G5" s="330">
        <f>VLOOKUP(B5,'Round 3'!$B$10:$G$97,6,0)</f>
        <v>9</v>
      </c>
      <c r="H5" s="330">
        <f>VLOOKUP(B5,'Round 4'!$B$11:$K$102,6,0)</f>
        <v>4</v>
      </c>
      <c r="I5" s="330">
        <f>VLOOKUP(B5,'ROUND 5'!$B$11:$G$80,6,0)</f>
        <v>7</v>
      </c>
      <c r="J5" s="330">
        <f>VLOOKUP(B5,'Round 6'!$B$11:$G$80,6,0)</f>
        <v>7</v>
      </c>
      <c r="K5" s="330">
        <f>VLOOKUP(B5,'Round 7'!$B$11:$G$80,6,0)</f>
        <v>1</v>
      </c>
      <c r="L5" s="330">
        <f>VLOOKUP(B5,'Round 8'!$B$11:$G$80,6,0)</f>
        <v>4</v>
      </c>
      <c r="M5" s="330">
        <f>VLOOKUP(B5,'Round 9'!$B$10:$G$60,6,0)</f>
        <v>1</v>
      </c>
      <c r="N5" s="330">
        <f>VLOOKUP(B5,'Round 10'!$B$10:$G$60,6,0)</f>
        <v>3</v>
      </c>
      <c r="O5" s="330">
        <f>VLOOKUP(B5,'Round 11'!$B$10:$G$60,6,0)</f>
        <v>2</v>
      </c>
      <c r="P5" s="330">
        <f>VLOOKUP(B5,'Round 12'!$B$10:$G$60,6,0)</f>
        <v>13</v>
      </c>
      <c r="Q5" s="331">
        <f>SUM(E5:P5)-SUM(LARGE(E5:P5,{1,2}))</f>
        <v>44</v>
      </c>
      <c r="R5" s="332">
        <v>0</v>
      </c>
      <c r="S5" s="333">
        <v>0</v>
      </c>
      <c r="T5" s="334"/>
      <c r="U5" s="334"/>
      <c r="V5" s="334"/>
      <c r="W5" s="334"/>
      <c r="X5" s="334"/>
      <c r="Y5" s="331">
        <f t="shared" si="0"/>
        <v>81</v>
      </c>
      <c r="Z5" s="335">
        <v>46.419074999999992</v>
      </c>
      <c r="AI5" s="186" t="s">
        <v>134</v>
      </c>
      <c r="AJ5" s="186">
        <v>16.357399999999998</v>
      </c>
    </row>
    <row r="6" spans="1:36" x14ac:dyDescent="0.25">
      <c r="A6" s="240">
        <v>4</v>
      </c>
      <c r="B6" s="241" t="s">
        <v>532</v>
      </c>
      <c r="C6" s="241" t="s">
        <v>39</v>
      </c>
      <c r="D6" s="241" t="s">
        <v>550</v>
      </c>
      <c r="E6" s="234">
        <f>VLOOKUP(B6,'Round 1'!$B$10:$G$101,6,0)</f>
        <v>5</v>
      </c>
      <c r="F6" s="234">
        <f>VLOOKUP(B6,'Round 2'!$B$10:$G$96,6,0)</f>
        <v>1</v>
      </c>
      <c r="G6" s="234">
        <f>VLOOKUP(B6,'Round 3'!$B$10:$G$97,6,0)</f>
        <v>1</v>
      </c>
      <c r="H6" s="234">
        <f>VLOOKUP(B6,'Round 4'!$B$11:$K$102,6,0)</f>
        <v>8</v>
      </c>
      <c r="I6" s="234">
        <f>VLOOKUP(B6,'ROUND 5'!$B$11:$G$80,6,0)</f>
        <v>4</v>
      </c>
      <c r="J6" s="234">
        <f>VLOOKUP(B6,'Round 6'!$B$11:$G$80,6,0)</f>
        <v>6</v>
      </c>
      <c r="K6" s="234">
        <f>VLOOKUP(B6,'Round 7'!$B$11:$G$80,6,0)</f>
        <v>3</v>
      </c>
      <c r="L6" s="234">
        <f>VLOOKUP(B6,'Round 8'!$B$11:$G$80,6,0)</f>
        <v>9</v>
      </c>
      <c r="M6" s="234">
        <f>VLOOKUP(B6,'Round 9'!$B$10:$G$60,6,0)</f>
        <v>3</v>
      </c>
      <c r="N6" s="234">
        <f>VLOOKUP(B6,'Round 10'!$B$10:$G$60,6,0)</f>
        <v>13</v>
      </c>
      <c r="O6" s="234">
        <f>VLOOKUP(B6,'Round 11'!$B$10:$G$60,6,0)</f>
        <v>4</v>
      </c>
      <c r="P6" s="234">
        <f>VLOOKUP(B6,'Round 12'!$B$10:$G$60,6,0)</f>
        <v>16</v>
      </c>
      <c r="Q6" s="235">
        <f>SUM(E6:P6)-SUM(LARGE(E6:P6,{1,2}))</f>
        <v>44</v>
      </c>
      <c r="R6" s="236">
        <v>0</v>
      </c>
      <c r="S6" s="237">
        <v>0</v>
      </c>
      <c r="T6" s="238"/>
      <c r="U6" s="238"/>
      <c r="V6" s="238"/>
      <c r="W6" s="239"/>
      <c r="X6" s="238"/>
      <c r="Y6" s="235">
        <f t="shared" si="0"/>
        <v>73</v>
      </c>
      <c r="Z6" s="319">
        <v>14.553274999999999</v>
      </c>
      <c r="AB6" s="186"/>
      <c r="AC6" s="186"/>
      <c r="AD6" s="186"/>
      <c r="AI6" t="s">
        <v>275</v>
      </c>
      <c r="AJ6">
        <v>4.0256749999999997</v>
      </c>
    </row>
    <row r="7" spans="1:36" x14ac:dyDescent="0.25">
      <c r="A7" s="240">
        <v>5</v>
      </c>
      <c r="B7" s="241" t="s">
        <v>539</v>
      </c>
      <c r="C7" s="241" t="s">
        <v>503</v>
      </c>
      <c r="D7" s="241" t="s">
        <v>550</v>
      </c>
      <c r="E7" s="234">
        <f>VLOOKUP(B7,'Round 1'!$B$10:$G$101,6,0)</f>
        <v>8</v>
      </c>
      <c r="F7" s="234">
        <f>VLOOKUP(B7,'Round 2'!$B$10:$G$96,6,0)</f>
        <v>1</v>
      </c>
      <c r="G7" s="234">
        <f>VLOOKUP(B7,'Round 3'!$B$10:$G$97,6,0)</f>
        <v>4</v>
      </c>
      <c r="H7" s="234">
        <f>VLOOKUP(B7,'Round 4'!$B$11:$K$102,6,0)</f>
        <v>2</v>
      </c>
      <c r="I7" s="234">
        <f>VLOOKUP(B7,'ROUND 5'!$B$11:$G$80,6,0)</f>
        <v>6</v>
      </c>
      <c r="J7" s="234">
        <f>VLOOKUP(B7,'Round 6'!$B$11:$G$80,6,0)</f>
        <v>7</v>
      </c>
      <c r="K7" s="234">
        <f>VLOOKUP(B7,'Round 7'!$B$11:$G$80,6,0)</f>
        <v>1</v>
      </c>
      <c r="L7" s="234">
        <f>VLOOKUP(B7,'Round 8'!$B$11:$G$80,6,0)</f>
        <v>9</v>
      </c>
      <c r="M7" s="234">
        <f>VLOOKUP(B7,'Round 9'!$B$10:$G$60,6,0)</f>
        <v>6</v>
      </c>
      <c r="N7" s="234">
        <f>VLOOKUP(B7,'Round 10'!$B$10:$G$60,6,0)</f>
        <v>8</v>
      </c>
      <c r="O7" s="234">
        <f>VLOOKUP(B7,'Round 11'!$B$10:$G$60,6,0)</f>
        <v>16</v>
      </c>
      <c r="P7" s="234">
        <f>VLOOKUP(B7,'Round 12'!$B$10:$G$60,6,0)</f>
        <v>2</v>
      </c>
      <c r="Q7" s="235">
        <f>SUM(E7:P7)-SUM(LARGE(E7:P7,{1,2}))</f>
        <v>45</v>
      </c>
      <c r="R7" s="236">
        <f>VLOOKUP(B7,'Round 11'!$B$10:$W$45,9,0)+V7</f>
        <v>0</v>
      </c>
      <c r="S7" s="237">
        <f>VLOOKUP(B7,'Round 11'!$B$10:$Y$45,22,0)+W7</f>
        <v>0</v>
      </c>
      <c r="T7" s="238"/>
      <c r="U7" s="238"/>
      <c r="V7" s="238"/>
      <c r="W7" s="239"/>
      <c r="X7" s="238"/>
      <c r="Y7" s="235">
        <f t="shared" si="0"/>
        <v>70</v>
      </c>
      <c r="Z7" s="319">
        <v>28.335374999999999</v>
      </c>
      <c r="AB7" s="186"/>
      <c r="AC7" s="186"/>
      <c r="AD7" s="186"/>
      <c r="AI7" t="s">
        <v>527</v>
      </c>
      <c r="AJ7">
        <v>7.541949999999999</v>
      </c>
    </row>
    <row r="8" spans="1:36" x14ac:dyDescent="0.25">
      <c r="A8" s="240">
        <v>6</v>
      </c>
      <c r="B8" s="241" t="s">
        <v>563</v>
      </c>
      <c r="C8" s="241" t="s">
        <v>49</v>
      </c>
      <c r="D8" s="241" t="s">
        <v>550</v>
      </c>
      <c r="E8" s="234">
        <f>VLOOKUP(B8,'Round 1'!$B$10:$G$101,6,0)</f>
        <v>12</v>
      </c>
      <c r="F8" s="234">
        <f>VLOOKUP(B8,'Round 2'!$B$10:$G$96,6,0)</f>
        <v>5</v>
      </c>
      <c r="G8" s="234">
        <f>VLOOKUP(B8,'Round 3'!$B$10:$G$97,6,0)</f>
        <v>12</v>
      </c>
      <c r="H8" s="234">
        <f>VLOOKUP(B8,'Round 4'!$B$11:$K$102,6,0)</f>
        <v>1</v>
      </c>
      <c r="I8" s="234">
        <f>VLOOKUP(B8,'ROUND 5'!$B$11:$G$80,6,0)</f>
        <v>3</v>
      </c>
      <c r="J8" s="234">
        <f>VLOOKUP(B8,'Round 6'!$B$11:$G$80,6,0)</f>
        <v>4</v>
      </c>
      <c r="K8" s="234">
        <f>VLOOKUP(B8,'Round 7'!$B$11:$G$80,6,0)</f>
        <v>7</v>
      </c>
      <c r="L8" s="234">
        <f>VLOOKUP(B8,'Round 8'!$B$11:$G$80,6,0)</f>
        <v>7</v>
      </c>
      <c r="M8" s="234">
        <f>VLOOKUP(B8,'Round 9'!$B$10:$G$60,6,0)</f>
        <v>3</v>
      </c>
      <c r="N8" s="234">
        <f>VLOOKUP(B8,'Round 10'!$B$10:$G$60,6,0)</f>
        <v>4</v>
      </c>
      <c r="O8" s="234">
        <f>VLOOKUP(B8,'Round 11'!$B$10:$G$60,6,0)</f>
        <v>6</v>
      </c>
      <c r="P8" s="234">
        <f>VLOOKUP(B8,'Round 12'!$B$10:$G$60,6,0)</f>
        <v>6</v>
      </c>
      <c r="Q8" s="235">
        <f>SUM(E8:P8)-SUM(LARGE(E8:P8,{1,2}))</f>
        <v>46</v>
      </c>
      <c r="R8" s="236">
        <f>VLOOKUP(B8,'Round 11'!$B$10:$W$45,9,0)+V8</f>
        <v>26</v>
      </c>
      <c r="S8" s="237">
        <f>VLOOKUP(B8,'Round 11'!$B$10:$Y$45,22,0)+W8</f>
        <v>1</v>
      </c>
      <c r="T8" s="238"/>
      <c r="U8" s="238"/>
      <c r="V8" s="238"/>
      <c r="W8" s="239"/>
      <c r="X8" s="238"/>
      <c r="Y8" s="235">
        <f t="shared" si="0"/>
        <v>70</v>
      </c>
      <c r="Z8" s="319">
        <v>24.748349999999999</v>
      </c>
      <c r="AB8" s="186"/>
      <c r="AC8" s="186"/>
      <c r="AD8" s="186"/>
      <c r="AI8" t="s">
        <v>525</v>
      </c>
      <c r="AJ8">
        <v>14.970699999999999</v>
      </c>
    </row>
    <row r="9" spans="1:36" x14ac:dyDescent="0.25">
      <c r="A9" s="240">
        <v>7</v>
      </c>
      <c r="B9" s="241" t="s">
        <v>125</v>
      </c>
      <c r="C9" s="241" t="s">
        <v>39</v>
      </c>
      <c r="D9" s="241" t="s">
        <v>550</v>
      </c>
      <c r="E9" s="234">
        <f>VLOOKUP(B9,'Round 1'!$B$10:$G$101,6,0)</f>
        <v>7</v>
      </c>
      <c r="F9" s="234">
        <f>VLOOKUP(B9,'Round 2'!$B$10:$G$96,6,0)</f>
        <v>5</v>
      </c>
      <c r="G9" s="234">
        <f>VLOOKUP(B9,'Round 3'!$B$10:$G$97,6,0)</f>
        <v>18</v>
      </c>
      <c r="H9" s="234">
        <f>VLOOKUP(B9,'Round 4'!$B$11:$K$102,6,0)</f>
        <v>2</v>
      </c>
      <c r="I9" s="234">
        <f>VLOOKUP(B9,'ROUND 5'!$B$11:$G$80,6,0)</f>
        <v>14</v>
      </c>
      <c r="J9" s="234">
        <f>VLOOKUP(B9,'Round 6'!$B$11:$G$80,6,0)</f>
        <v>3</v>
      </c>
      <c r="K9" s="234">
        <f>VLOOKUP(B9,'Round 7'!$B$11:$G$80,6,0)</f>
        <v>8</v>
      </c>
      <c r="L9" s="234">
        <f>VLOOKUP(B9,'Round 8'!$B$11:$G$80,6,0)</f>
        <v>1</v>
      </c>
      <c r="M9" s="234">
        <f>VLOOKUP(B9,'Round 9'!$B$10:$G$60,6,0)</f>
        <v>9</v>
      </c>
      <c r="N9" s="234">
        <f>VLOOKUP(B9,'Round 10'!$B$10:$G$60,6,0)</f>
        <v>2</v>
      </c>
      <c r="O9" s="234">
        <f>VLOOKUP(B9,'Round 11'!$B$10:$G$60,6,0)</f>
        <v>7</v>
      </c>
      <c r="P9" s="234">
        <f>VLOOKUP(B9,'Round 12'!$B$10:$G$60,6,0)</f>
        <v>3</v>
      </c>
      <c r="Q9" s="235">
        <f>SUM(E9:P9)-SUM(LARGE(E9:P9,{1,2}))</f>
        <v>47</v>
      </c>
      <c r="R9" s="236">
        <v>1.85365</v>
      </c>
      <c r="S9" s="237">
        <v>42</v>
      </c>
      <c r="T9" s="238"/>
      <c r="U9" s="238"/>
      <c r="V9" s="238"/>
      <c r="W9" s="239"/>
      <c r="X9" s="238"/>
      <c r="Y9" s="235">
        <f t="shared" si="0"/>
        <v>79</v>
      </c>
      <c r="Z9" s="319">
        <v>34.964649999999999</v>
      </c>
      <c r="AB9" s="186"/>
      <c r="AC9" s="186"/>
      <c r="AD9" s="186"/>
      <c r="AI9" t="s">
        <v>208</v>
      </c>
      <c r="AJ9">
        <v>0.97635000000000005</v>
      </c>
    </row>
    <row r="10" spans="1:36" s="186" customFormat="1" x14ac:dyDescent="0.25">
      <c r="A10" s="240">
        <v>8</v>
      </c>
      <c r="B10" s="241" t="s">
        <v>130</v>
      </c>
      <c r="C10" s="241" t="s">
        <v>39</v>
      </c>
      <c r="D10" s="241" t="s">
        <v>550</v>
      </c>
      <c r="E10" s="234">
        <f>VLOOKUP(B10,'Round 1'!$B$10:$G$101,6,0)</f>
        <v>1</v>
      </c>
      <c r="F10" s="234">
        <f>VLOOKUP(B10,'Round 2'!$B$10:$G$96,6,0)</f>
        <v>10</v>
      </c>
      <c r="G10" s="234">
        <f>VLOOKUP(B10,'Round 3'!$B$10:$G$97,6,0)</f>
        <v>1</v>
      </c>
      <c r="H10" s="234">
        <f>VLOOKUP(B10,'Round 4'!$B$11:$K$102,6,0)</f>
        <v>7</v>
      </c>
      <c r="I10" s="234">
        <f>VLOOKUP(B10,'ROUND 5'!$B$11:$G$80,6,0)</f>
        <v>2</v>
      </c>
      <c r="J10" s="234">
        <f>VLOOKUP(B10,'Round 6'!$B$11:$G$80,6,0)</f>
        <v>1</v>
      </c>
      <c r="K10" s="234">
        <f>VLOOKUP(B10,'Round 7'!$B$11:$G$80,6,0)</f>
        <v>5</v>
      </c>
      <c r="L10" s="234">
        <f>VLOOKUP(B10,'Round 8'!$B$11:$G$80,6,0)</f>
        <v>11</v>
      </c>
      <c r="M10" s="234">
        <f>VLOOKUP(B10,'Round 9'!$B$10:$G$60,6,0)</f>
        <v>12</v>
      </c>
      <c r="N10" s="234">
        <f>VLOOKUP(B10,'Round 10'!$B$10:$G$60,6,0)</f>
        <v>12</v>
      </c>
      <c r="O10" s="234">
        <f>VLOOKUP(B10,'Round 11'!$B$10:$G$60,6,0)</f>
        <v>2</v>
      </c>
      <c r="P10" s="234">
        <f>VLOOKUP(B10,'Round 12'!$B$10:$G$60,6,0)</f>
        <v>12</v>
      </c>
      <c r="Q10" s="235">
        <f>SUM(E10:P10)-SUM(LARGE(E10:P10,{1,2}))</f>
        <v>52</v>
      </c>
      <c r="R10" s="236" t="e">
        <f>VLOOKUP(K10,'Round 7'!$B$11:$G$80,6,0)</f>
        <v>#N/A</v>
      </c>
      <c r="S10" s="237" t="e">
        <f>VLOOKUP(L10,'Round 7'!$B$11:$G$80,6,0)</f>
        <v>#N/A</v>
      </c>
      <c r="T10" s="238" t="e">
        <f>VLOOKUP(M10,'Round 7'!$B$11:$G$80,6,0)</f>
        <v>#N/A</v>
      </c>
      <c r="U10" s="238" t="e">
        <f>VLOOKUP(N10,'Round 7'!$B$11:$G$80,6,0)</f>
        <v>#N/A</v>
      </c>
      <c r="V10" s="238" t="e">
        <f>VLOOKUP(O10,'Round 7'!$B$11:$G$80,6,0)</f>
        <v>#N/A</v>
      </c>
      <c r="W10" s="239" t="e">
        <f>VLOOKUP(P10,'Round 7'!$B$11:$G$80,6,0)</f>
        <v>#N/A</v>
      </c>
      <c r="X10" s="238" t="e">
        <f>VLOOKUP(#REF!,'Round 7'!$B$11:$G$80,6,0)</f>
        <v>#REF!</v>
      </c>
      <c r="Y10" s="235">
        <f t="shared" si="0"/>
        <v>76</v>
      </c>
      <c r="Z10" s="319">
        <v>18.904400000000003</v>
      </c>
      <c r="AI10" s="186" t="s">
        <v>204</v>
      </c>
      <c r="AJ10" s="186">
        <v>2.7734000000000005</v>
      </c>
    </row>
    <row r="11" spans="1:36" s="186" customFormat="1" x14ac:dyDescent="0.25">
      <c r="A11" s="240">
        <v>9</v>
      </c>
      <c r="B11" s="241" t="s">
        <v>134</v>
      </c>
      <c r="C11" s="241" t="s">
        <v>711</v>
      </c>
      <c r="D11" s="241" t="s">
        <v>550</v>
      </c>
      <c r="E11" s="234">
        <f>VLOOKUP(B11,'Round 1'!$B$10:$G$101,6,0)</f>
        <v>8</v>
      </c>
      <c r="F11" s="234">
        <f>VLOOKUP(B11,'Round 2'!$B$10:$G$96,6,0)</f>
        <v>2</v>
      </c>
      <c r="G11" s="234">
        <f>VLOOKUP(B11,'Round 3'!$B$10:$G$97,6,0)</f>
        <v>6</v>
      </c>
      <c r="H11" s="234">
        <f>VLOOKUP(B11,'Round 4'!$B$11:$K$102,6,0)</f>
        <v>7</v>
      </c>
      <c r="I11" s="234">
        <f>VLOOKUP(B11,'ROUND 5'!$B$11:$G$80,6,0)</f>
        <v>5</v>
      </c>
      <c r="J11" s="234">
        <f>VLOOKUP(B11,'Round 6'!$B$11:$G$80,6,0)</f>
        <v>3</v>
      </c>
      <c r="K11" s="234">
        <f>VLOOKUP(B11,'Round 7'!$B$11:$G$80,6,0)</f>
        <v>10</v>
      </c>
      <c r="L11" s="234">
        <f>VLOOKUP(B11,'Round 8'!$B$11:$G$80,6,0)</f>
        <v>4</v>
      </c>
      <c r="M11" s="234">
        <f>VLOOKUP(B11,'Round 9'!$B$10:$G$60,6,0)</f>
        <v>6</v>
      </c>
      <c r="N11" s="234">
        <f>VLOOKUP(B11,'Round 10'!$B$10:$G$60,6,0)</f>
        <v>5</v>
      </c>
      <c r="O11" s="234">
        <f>VLOOKUP(B11,'Round 11'!$B$10:$G$60,6,0)</f>
        <v>8</v>
      </c>
      <c r="P11" s="234">
        <f>VLOOKUP(B11,'Round 12'!$B$10:$G$60,6,0)</f>
        <v>16</v>
      </c>
      <c r="Q11" s="235">
        <f>SUM(E11:P11)-SUM(LARGE(E11:P11,{1,2}))</f>
        <v>54</v>
      </c>
      <c r="R11" s="236">
        <f>VLOOKUP(B11,'Round 11'!$B$10:$W$45,9,0)+V11</f>
        <v>7</v>
      </c>
      <c r="S11" s="237">
        <f>VLOOKUP(B11,'Round 11'!$B$10:$Y$45,22,0)+W11</f>
        <v>0</v>
      </c>
      <c r="T11" s="238"/>
      <c r="U11" s="238"/>
      <c r="V11" s="238"/>
      <c r="W11" s="239"/>
      <c r="X11" s="238"/>
      <c r="Y11" s="235">
        <f t="shared" si="0"/>
        <v>80</v>
      </c>
      <c r="Z11" s="319">
        <v>16.357399999999998</v>
      </c>
      <c r="AI11" s="186" t="s">
        <v>539</v>
      </c>
      <c r="AJ11" s="186">
        <v>28.335374999999999</v>
      </c>
    </row>
    <row r="12" spans="1:36" s="186" customFormat="1" x14ac:dyDescent="0.25">
      <c r="A12" s="240">
        <v>10</v>
      </c>
      <c r="B12" s="241" t="s">
        <v>534</v>
      </c>
      <c r="C12" s="241" t="s">
        <v>162</v>
      </c>
      <c r="D12" s="241" t="s">
        <v>550</v>
      </c>
      <c r="E12" s="234">
        <f>VLOOKUP(B12,'Round 1'!$B$10:$G$101,6,0)</f>
        <v>8</v>
      </c>
      <c r="F12" s="234">
        <f>VLOOKUP(B12,'Round 2'!$B$10:$G$96,6,0)</f>
        <v>12</v>
      </c>
      <c r="G12" s="234">
        <f>VLOOKUP(B12,'Round 3'!$B$10:$G$97,6,0)</f>
        <v>15</v>
      </c>
      <c r="H12" s="234">
        <f>VLOOKUP(B12,'Round 4'!$B$11:$K$102,6,0)</f>
        <v>8</v>
      </c>
      <c r="I12" s="234">
        <f>VLOOKUP(B12,'ROUND 5'!$B$11:$G$80,6,0)</f>
        <v>1</v>
      </c>
      <c r="J12" s="234">
        <f>VLOOKUP(B12,'Round 6'!$B$11:$G$80,6,0)</f>
        <v>7</v>
      </c>
      <c r="K12" s="234">
        <f>VLOOKUP(B12,'Round 7'!$B$11:$G$80,6,0)</f>
        <v>4</v>
      </c>
      <c r="L12" s="234">
        <f>VLOOKUP(B12,'Round 8'!$B$11:$G$80,6,0)</f>
        <v>5</v>
      </c>
      <c r="M12" s="234">
        <f>VLOOKUP(B12,'Round 9'!$B$10:$G$60,6,0)</f>
        <v>4</v>
      </c>
      <c r="N12" s="234">
        <f>VLOOKUP(B12,'Round 10'!$B$10:$G$60,6,0)</f>
        <v>2</v>
      </c>
      <c r="O12" s="234">
        <f>VLOOKUP(B12,'Round 11'!$B$10:$G$60,6,0)</f>
        <v>8</v>
      </c>
      <c r="P12" s="234">
        <f>VLOOKUP(B12,'Round 12'!$B$10:$G$60,6,0)</f>
        <v>8</v>
      </c>
      <c r="Q12" s="235">
        <f>SUM(E12:P12)-SUM(LARGE(E12:P12,{1,2}))</f>
        <v>55</v>
      </c>
      <c r="R12" s="236">
        <v>0</v>
      </c>
      <c r="S12" s="237">
        <v>0</v>
      </c>
      <c r="T12" s="238"/>
      <c r="U12" s="238"/>
      <c r="V12" s="238"/>
      <c r="W12" s="239"/>
      <c r="X12" s="238"/>
      <c r="Y12" s="235">
        <f t="shared" si="0"/>
        <v>82</v>
      </c>
      <c r="Z12" s="319">
        <v>19.718024999999997</v>
      </c>
      <c r="AI12" s="186" t="s">
        <v>355</v>
      </c>
      <c r="AJ12" s="186">
        <v>20.093</v>
      </c>
    </row>
    <row r="13" spans="1:36" s="186" customFormat="1" x14ac:dyDescent="0.25">
      <c r="A13" s="240">
        <v>11</v>
      </c>
      <c r="B13" s="241" t="s">
        <v>197</v>
      </c>
      <c r="C13" s="241" t="s">
        <v>162</v>
      </c>
      <c r="D13" s="241" t="s">
        <v>550</v>
      </c>
      <c r="E13" s="234">
        <f>VLOOKUP(B13,'Round 1'!$B$10:$G$101,6,0)</f>
        <v>1</v>
      </c>
      <c r="F13" s="234">
        <f>VLOOKUP(B13,'Round 2'!$B$10:$G$96,6,0)</f>
        <v>1</v>
      </c>
      <c r="G13" s="234">
        <f>VLOOKUP(B13,'Round 3'!$B$10:$G$97,6,0)</f>
        <v>17</v>
      </c>
      <c r="H13" s="234">
        <f>VLOOKUP(B13,'Round 4'!$B$11:$K$102,6,0)</f>
        <v>13</v>
      </c>
      <c r="I13" s="234">
        <f>VLOOKUP(B13,'ROUND 5'!$B$11:$G$80,6,0)</f>
        <v>9</v>
      </c>
      <c r="J13" s="234">
        <f>VLOOKUP(B13,'Round 6'!$B$11:$G$80,6,0)</f>
        <v>6</v>
      </c>
      <c r="K13" s="234">
        <f>VLOOKUP(B13,'Round 7'!$B$11:$G$80,6,0)</f>
        <v>3</v>
      </c>
      <c r="L13" s="234">
        <f>VLOOKUP(B13,'Round 8'!$B$11:$G$80,6,0)</f>
        <v>16</v>
      </c>
      <c r="M13" s="234">
        <f>VLOOKUP(B13,'Round 9'!$B$10:$G$60,6,0)</f>
        <v>9</v>
      </c>
      <c r="N13" s="234">
        <f>VLOOKUP(B13,'Round 10'!$B$10:$G$60,6,0)</f>
        <v>5</v>
      </c>
      <c r="O13" s="234">
        <f>VLOOKUP(B13,'Round 11'!$B$10:$G$60,6,0)</f>
        <v>1</v>
      </c>
      <c r="P13" s="234">
        <f>VLOOKUP(B13,'Round 12'!$B$10:$G$60,6,0)</f>
        <v>11</v>
      </c>
      <c r="Q13" s="235">
        <f>SUM(E13:P13)-SUM(LARGE(E13:P13,{1,2}))</f>
        <v>59</v>
      </c>
      <c r="R13" s="236">
        <v>1.4008499999999999</v>
      </c>
      <c r="S13" s="237">
        <v>31</v>
      </c>
      <c r="T13" s="238"/>
      <c r="U13" s="238"/>
      <c r="V13" s="238">
        <v>1.4008499999999999</v>
      </c>
      <c r="W13" s="239">
        <v>31</v>
      </c>
      <c r="X13" s="238"/>
      <c r="Y13" s="235">
        <f t="shared" si="0"/>
        <v>92</v>
      </c>
      <c r="Z13" s="319">
        <v>23.538525</v>
      </c>
      <c r="AI13" s="186" t="s">
        <v>580</v>
      </c>
      <c r="AJ13" s="186">
        <v>2.3347499999999997</v>
      </c>
    </row>
    <row r="14" spans="1:36" s="186" customFormat="1" x14ac:dyDescent="0.25">
      <c r="A14" s="240">
        <v>12</v>
      </c>
      <c r="B14" s="241" t="s">
        <v>135</v>
      </c>
      <c r="C14" s="241" t="s">
        <v>39</v>
      </c>
      <c r="D14" s="241" t="s">
        <v>550</v>
      </c>
      <c r="E14" s="234">
        <f>VLOOKUP(B14,'Round 1'!$B$10:$G$101,6,0)</f>
        <v>2</v>
      </c>
      <c r="F14" s="234">
        <f>VLOOKUP(B14,'Round 2'!$B$10:$G$96,6,0)</f>
        <v>3</v>
      </c>
      <c r="G14" s="234">
        <f>VLOOKUP(B14,'Round 3'!$B$10:$G$97,6,0)</f>
        <v>8</v>
      </c>
      <c r="H14" s="234">
        <f>VLOOKUP(B14,'Round 4'!$B$11:$K$102,6,0)</f>
        <v>2</v>
      </c>
      <c r="I14" s="234">
        <v>27</v>
      </c>
      <c r="J14" s="234">
        <f>VLOOKUP(B14,'Round 6'!$B$11:$G$80,6,0)</f>
        <v>5</v>
      </c>
      <c r="K14" s="234">
        <f>VLOOKUP(B14,'Round 7'!$B$11:$G$80,6,0)</f>
        <v>8</v>
      </c>
      <c r="L14" s="234">
        <f>VLOOKUP(B14,'Round 8'!$B$11:$G$80,6,0)</f>
        <v>6</v>
      </c>
      <c r="M14" s="234">
        <f>VLOOKUP(B14,'Round 9'!$B$10:$G$60,6,0)</f>
        <v>2</v>
      </c>
      <c r="N14" s="234">
        <f>VLOOKUP(B14,'Round 10'!$B$10:$G$60,6,0)</f>
        <v>15</v>
      </c>
      <c r="O14" s="234">
        <f>VLOOKUP(B14,'Round 11'!$B$10:$G$60,6,0)</f>
        <v>16</v>
      </c>
      <c r="P14" s="234">
        <f>VLOOKUP(B14,'Round 12'!$B$10:$G$60,6,0)</f>
        <v>11</v>
      </c>
      <c r="Q14" s="235">
        <f>SUM(E14:P14)-SUM(LARGE(E14:P14,{1,2}))</f>
        <v>62</v>
      </c>
      <c r="R14" s="236">
        <v>0</v>
      </c>
      <c r="S14" s="237">
        <v>0</v>
      </c>
      <c r="T14" s="238"/>
      <c r="U14" s="238"/>
      <c r="V14" s="238"/>
      <c r="W14" s="239"/>
      <c r="X14" s="238"/>
      <c r="Y14" s="235">
        <f t="shared" si="0"/>
        <v>105</v>
      </c>
      <c r="Z14" s="319">
        <v>12.084100000000001</v>
      </c>
      <c r="AI14" s="186" t="s">
        <v>528</v>
      </c>
      <c r="AJ14" s="186">
        <v>8.4900000000000003E-2</v>
      </c>
    </row>
    <row r="15" spans="1:36" s="186" customFormat="1" x14ac:dyDescent="0.25">
      <c r="A15" s="240">
        <v>13</v>
      </c>
      <c r="B15" s="241" t="s">
        <v>533</v>
      </c>
      <c r="C15" s="241" t="s">
        <v>39</v>
      </c>
      <c r="D15" s="241" t="s">
        <v>550</v>
      </c>
      <c r="E15" s="234">
        <f>VLOOKUP(B15,'Round 1'!$B$10:$G$101,6,0)</f>
        <v>3</v>
      </c>
      <c r="F15" s="234">
        <f>VLOOKUP(B15,'Round 2'!$B$10:$G$96,6,0)</f>
        <v>14</v>
      </c>
      <c r="G15" s="234">
        <f>VLOOKUP(B15,'Round 3'!$B$10:$G$97,6,0)</f>
        <v>6</v>
      </c>
      <c r="H15" s="234">
        <f>VLOOKUP(B15,'Round 4'!$B$11:$K$102,6,0)</f>
        <v>13</v>
      </c>
      <c r="I15" s="234">
        <f>VLOOKUP(B15,'ROUND 5'!$B$11:$G$80,6,0)</f>
        <v>22</v>
      </c>
      <c r="J15" s="234">
        <f>VLOOKUP(B15,'Round 6'!$B$11:$G$80,6,0)</f>
        <v>5</v>
      </c>
      <c r="K15" s="234">
        <f>VLOOKUP(B15,'Round 7'!$B$11:$G$80,6,0)</f>
        <v>5</v>
      </c>
      <c r="L15" s="234">
        <f>VLOOKUP(B15,'Round 8'!$B$11:$G$80,6,0)</f>
        <v>5</v>
      </c>
      <c r="M15" s="234">
        <f>VLOOKUP(B15,'Round 9'!$B$10:$G$60,6,0)</f>
        <v>18</v>
      </c>
      <c r="N15" s="234">
        <f>VLOOKUP(B15,'Round 10'!$B$10:$G$60,6,0)</f>
        <v>4</v>
      </c>
      <c r="O15" s="234">
        <f>VLOOKUP(B15,'Round 11'!$B$10:$G$60,6,0)</f>
        <v>6</v>
      </c>
      <c r="P15" s="234">
        <f>VLOOKUP(B15,'Round 12'!$B$10:$G$60,6,0)</f>
        <v>4</v>
      </c>
      <c r="Q15" s="235">
        <f>SUM(E15:P15)-SUM(LARGE(E15:P15,{1,2}))</f>
        <v>65</v>
      </c>
      <c r="R15" s="236">
        <v>0.58014999999999994</v>
      </c>
      <c r="S15" s="237">
        <v>13</v>
      </c>
      <c r="T15" s="238"/>
      <c r="U15" s="238"/>
      <c r="V15" s="238"/>
      <c r="W15" s="239"/>
      <c r="X15" s="238"/>
      <c r="Y15" s="235">
        <f t="shared" si="0"/>
        <v>105</v>
      </c>
      <c r="Z15" s="319">
        <v>12.4803</v>
      </c>
      <c r="AI15" s="186" t="s">
        <v>537</v>
      </c>
      <c r="AJ15" s="186">
        <v>5.0303250000000004</v>
      </c>
    </row>
    <row r="16" spans="1:36" s="186" customFormat="1" x14ac:dyDescent="0.25">
      <c r="A16" s="240">
        <v>14</v>
      </c>
      <c r="B16" s="241" t="s">
        <v>520</v>
      </c>
      <c r="C16" s="241" t="s">
        <v>37</v>
      </c>
      <c r="D16" s="241" t="s">
        <v>550</v>
      </c>
      <c r="E16" s="234">
        <f>VLOOKUP(B16,'Round 1'!$B$10:$G$101,6,0)</f>
        <v>1</v>
      </c>
      <c r="F16" s="234">
        <f>VLOOKUP(B16,'Round 2'!$B$10:$G$96,6,0)</f>
        <v>2</v>
      </c>
      <c r="G16" s="234">
        <f>VLOOKUP(B16,'Round 3'!$B$10:$G$97,6,0)</f>
        <v>2</v>
      </c>
      <c r="H16" s="234">
        <f>VLOOKUP(B16,'Round 4'!$B$11:$K$102,6,0)</f>
        <v>12</v>
      </c>
      <c r="I16" s="234">
        <f>VLOOKUP(B16,'ROUND 5'!$B$11:$G$80,6,0)</f>
        <v>8</v>
      </c>
      <c r="J16" s="234">
        <f>VLOOKUP(B16,'Round 6'!$B$11:$G$80,6,0)</f>
        <v>14</v>
      </c>
      <c r="K16" s="234">
        <f>VLOOKUP(B16,'Round 7'!$B$11:$G$80,6,0)</f>
        <v>4</v>
      </c>
      <c r="L16" s="234">
        <f>VLOOKUP(B16,'Round 8'!$B$11:$G$80,6,0)</f>
        <v>16</v>
      </c>
      <c r="M16" s="234">
        <f>VLOOKUP(B16,'Round 9'!$B$10:$G$60,6,0)</f>
        <v>11</v>
      </c>
      <c r="N16" s="234">
        <v>28</v>
      </c>
      <c r="O16" s="234">
        <f>VLOOKUP(B16,'Round 11'!$B$10:$G$60,6,0)</f>
        <v>9</v>
      </c>
      <c r="P16" s="234">
        <f>VLOOKUP(B16,'Round 12'!$B$10:$G$60,6,0)</f>
        <v>3</v>
      </c>
      <c r="Q16" s="235">
        <f>SUM(E16:P16)-SUM(LARGE(E16:P16,{1,2}))</f>
        <v>66</v>
      </c>
      <c r="R16" s="236">
        <v>0</v>
      </c>
      <c r="S16" s="237">
        <v>0</v>
      </c>
      <c r="T16" s="238"/>
      <c r="U16" s="238"/>
      <c r="V16" s="238"/>
      <c r="W16" s="239"/>
      <c r="X16" s="238"/>
      <c r="Y16" s="235">
        <f t="shared" si="0"/>
        <v>110</v>
      </c>
      <c r="Z16" s="319">
        <v>5.9996</v>
      </c>
      <c r="AI16" s="186" t="s">
        <v>548</v>
      </c>
      <c r="AJ16" s="186">
        <v>8.4900000000000003E-2</v>
      </c>
    </row>
    <row r="17" spans="1:36" s="186" customFormat="1" x14ac:dyDescent="0.25">
      <c r="A17" s="240">
        <v>15</v>
      </c>
      <c r="B17" s="241" t="s">
        <v>205</v>
      </c>
      <c r="C17" s="241" t="s">
        <v>542</v>
      </c>
      <c r="D17" s="241" t="s">
        <v>550</v>
      </c>
      <c r="E17" s="234">
        <f>VLOOKUP(B17,'Round 1'!$B$10:$G$101,6,0)</f>
        <v>12</v>
      </c>
      <c r="F17" s="234">
        <f>VLOOKUP(B17,'Round 2'!$B$10:$G$96,6,0)</f>
        <v>6</v>
      </c>
      <c r="G17" s="234">
        <f>VLOOKUP(B17,'Round 3'!$B$10:$G$97,6,0)</f>
        <v>8</v>
      </c>
      <c r="H17" s="234">
        <f>VLOOKUP(B17,'Round 4'!$B$11:$K$102,6,0)</f>
        <v>13</v>
      </c>
      <c r="I17" s="234">
        <f>VLOOKUP(B17,'ROUND 5'!$B$11:$G$80,6,0)</f>
        <v>7</v>
      </c>
      <c r="J17" s="234">
        <f>VLOOKUP(B17,'Round 6'!$B$11:$G$80,6,0)</f>
        <v>9</v>
      </c>
      <c r="K17" s="234">
        <f>VLOOKUP(B17,'Round 7'!$B$11:$G$80,6,0)</f>
        <v>4</v>
      </c>
      <c r="L17" s="234">
        <f>VLOOKUP(B17,'Round 8'!$B$11:$G$80,6,0)</f>
        <v>3</v>
      </c>
      <c r="M17" s="234">
        <f>VLOOKUP(B17,'Round 9'!$B$10:$G$60,6,0)</f>
        <v>18</v>
      </c>
      <c r="N17" s="234">
        <v>28</v>
      </c>
      <c r="O17" s="234">
        <f>VLOOKUP(B17,'Round 11'!$B$10:$G$60,6,0)</f>
        <v>7</v>
      </c>
      <c r="P17" s="234">
        <f>VLOOKUP(B17,'Round 12'!$B$10:$G$60,6,0)</f>
        <v>1</v>
      </c>
      <c r="Q17" s="235">
        <f>SUM(E17:P17)-SUM(LARGE(E17:P17,{1,2}))</f>
        <v>70</v>
      </c>
      <c r="R17" s="236">
        <v>0</v>
      </c>
      <c r="S17" s="237">
        <v>0</v>
      </c>
      <c r="T17" s="238"/>
      <c r="U17" s="238"/>
      <c r="V17" s="238"/>
      <c r="W17" s="239"/>
      <c r="X17" s="238"/>
      <c r="Y17" s="235">
        <f t="shared" si="0"/>
        <v>116</v>
      </c>
      <c r="Z17" s="319">
        <v>7.442899999999999</v>
      </c>
      <c r="AI17" s="186" t="s">
        <v>211</v>
      </c>
      <c r="AJ17" s="186">
        <v>5.1576749999999993</v>
      </c>
    </row>
    <row r="18" spans="1:36" s="186" customFormat="1" x14ac:dyDescent="0.25">
      <c r="A18" s="240">
        <v>16</v>
      </c>
      <c r="B18" s="241" t="s">
        <v>547</v>
      </c>
      <c r="C18" s="241" t="s">
        <v>49</v>
      </c>
      <c r="D18" s="241" t="s">
        <v>550</v>
      </c>
      <c r="E18" s="234">
        <f>VLOOKUP(B18,'Round 1'!$B$10:$G$101,6,0)</f>
        <v>2</v>
      </c>
      <c r="F18" s="234">
        <f>VLOOKUP(B18,'Round 2'!$B$10:$G$96,6,0)</f>
        <v>15</v>
      </c>
      <c r="G18" s="234">
        <f>VLOOKUP(B18,'Round 3'!$B$10:$G$97,6,0)</f>
        <v>13</v>
      </c>
      <c r="H18" s="234">
        <f>VLOOKUP(B18,'Round 4'!$B$11:$K$102,6,0)</f>
        <v>5</v>
      </c>
      <c r="I18" s="234">
        <f>VLOOKUP(B18,'ROUND 5'!$B$11:$G$80,6,0)</f>
        <v>2</v>
      </c>
      <c r="J18" s="234">
        <f>VLOOKUP(B18,'Round 6'!$B$11:$G$80,6,0)</f>
        <v>14</v>
      </c>
      <c r="K18" s="234">
        <f>VLOOKUP(B18,'Round 7'!$B$11:$G$80,6,0)</f>
        <v>4</v>
      </c>
      <c r="L18" s="234">
        <f>VLOOKUP(B18,'Round 8'!$B$11:$G$80,6,0)</f>
        <v>15</v>
      </c>
      <c r="M18" s="234">
        <f>VLOOKUP(B18,'Round 9'!$B$10:$G$60,6,0)</f>
        <v>2</v>
      </c>
      <c r="N18" s="234">
        <f>VLOOKUP(B18,'Round 10'!$B$10:$G$60,6,0)</f>
        <v>17</v>
      </c>
      <c r="O18" s="234">
        <f>VLOOKUP(B18,'Round 11'!$B$10:$G$60,6,0)</f>
        <v>5</v>
      </c>
      <c r="P18" s="234">
        <f>VLOOKUP(B18,'Round 12'!$B$10:$G$60,6,0)</f>
        <v>10</v>
      </c>
      <c r="Q18" s="235">
        <f>SUM(E18:P18)-SUM(LARGE(E18:P18,{1,2}))</f>
        <v>72</v>
      </c>
      <c r="R18" s="236">
        <v>0.25469999999999998</v>
      </c>
      <c r="S18" s="237">
        <v>6</v>
      </c>
      <c r="T18" s="238"/>
      <c r="U18" s="238"/>
      <c r="V18" s="238">
        <v>0.25469999999999998</v>
      </c>
      <c r="W18" s="239">
        <v>6</v>
      </c>
      <c r="X18" s="238"/>
      <c r="Y18" s="235">
        <f t="shared" si="0"/>
        <v>104</v>
      </c>
      <c r="Z18" s="319">
        <v>14.447150000000002</v>
      </c>
      <c r="AI18" s="186" t="s">
        <v>641</v>
      </c>
      <c r="AJ18" s="186">
        <v>0.1981</v>
      </c>
    </row>
    <row r="19" spans="1:36" s="186" customFormat="1" x14ac:dyDescent="0.25">
      <c r="A19" s="240">
        <v>17</v>
      </c>
      <c r="B19" s="241" t="s">
        <v>527</v>
      </c>
      <c r="C19" s="241" t="s">
        <v>39</v>
      </c>
      <c r="D19" s="241" t="s">
        <v>550</v>
      </c>
      <c r="E19" s="234">
        <f>VLOOKUP(B19,'Round 1'!$B$10:$G$101,6,0)</f>
        <v>3</v>
      </c>
      <c r="F19" s="234">
        <f>VLOOKUP(B19,'Round 2'!$B$10:$G$96,6,0)</f>
        <v>8</v>
      </c>
      <c r="G19" s="234">
        <f>VLOOKUP(B19,'Round 3'!$B$10:$G$97,6,0)</f>
        <v>16</v>
      </c>
      <c r="H19" s="234">
        <f>VLOOKUP(B19,'Round 4'!$B$11:$K$102,6,0)</f>
        <v>4</v>
      </c>
      <c r="I19" s="234">
        <f>VLOOKUP(B19,'ROUND 5'!$B$11:$G$80,6,0)</f>
        <v>8</v>
      </c>
      <c r="J19" s="234">
        <f>VLOOKUP(B19,'Round 6'!$B$11:$G$80,6,0)</f>
        <v>11</v>
      </c>
      <c r="K19" s="234">
        <f>VLOOKUP(B19,'Round 7'!$B$11:$G$80,6,0)</f>
        <v>2</v>
      </c>
      <c r="L19" s="234">
        <f>VLOOKUP(B19,'Round 8'!$B$11:$G$80,6,0)</f>
        <v>8</v>
      </c>
      <c r="M19" s="234">
        <f>VLOOKUP(B19,'Round 9'!$B$10:$G$60,6,0)</f>
        <v>10</v>
      </c>
      <c r="N19" s="234">
        <f>VLOOKUP(B19,'Round 10'!$B$10:$G$60,6,0)</f>
        <v>9</v>
      </c>
      <c r="O19" s="234">
        <v>21</v>
      </c>
      <c r="P19" s="234">
        <f>VLOOKUP(B19,'Round 12'!$B$10:$G$60,6,0)</f>
        <v>14</v>
      </c>
      <c r="Q19" s="235">
        <f>SUM(E19:P19)-SUM(LARGE(E19:P19,{1,2}))</f>
        <v>77</v>
      </c>
      <c r="R19" s="236" t="e">
        <f>VLOOKUP(B19,'Round 11'!$B$10:$W$45,9,0)+V19</f>
        <v>#N/A</v>
      </c>
      <c r="S19" s="237" t="e">
        <f>VLOOKUP(B19,'Round 11'!$B$10:$Y$45,22,0)+W19</f>
        <v>#N/A</v>
      </c>
      <c r="T19" s="238"/>
      <c r="U19" s="238"/>
      <c r="V19" s="238"/>
      <c r="W19" s="239"/>
      <c r="X19" s="238"/>
      <c r="Y19" s="235">
        <f t="shared" si="0"/>
        <v>114</v>
      </c>
      <c r="Z19" s="319">
        <v>7.541949999999999</v>
      </c>
      <c r="AI19" s="186" t="s">
        <v>149</v>
      </c>
      <c r="AJ19" s="186">
        <v>1.8678000000000001</v>
      </c>
    </row>
    <row r="20" spans="1:36" s="186" customFormat="1" x14ac:dyDescent="0.25">
      <c r="A20" s="240">
        <v>18</v>
      </c>
      <c r="B20" s="241" t="s">
        <v>132</v>
      </c>
      <c r="C20" s="241" t="s">
        <v>49</v>
      </c>
      <c r="D20" s="241" t="s">
        <v>550</v>
      </c>
      <c r="E20" s="234">
        <f>VLOOKUP(B20,'Round 1'!$B$10:$G$101,6,0)</f>
        <v>8</v>
      </c>
      <c r="F20" s="234">
        <f>VLOOKUP(B20,'Round 2'!$B$10:$G$96,6,0)</f>
        <v>1</v>
      </c>
      <c r="G20" s="234">
        <f>VLOOKUP(B20,'Round 3'!$B$10:$G$97,6,0)</f>
        <v>19</v>
      </c>
      <c r="H20" s="234">
        <f>VLOOKUP(B20,'Round 4'!$B$11:$K$102,6,0)</f>
        <v>13</v>
      </c>
      <c r="I20" s="234">
        <f>VLOOKUP(B20,'ROUND 5'!$B$11:$G$80,6,0)</f>
        <v>9</v>
      </c>
      <c r="J20" s="234">
        <f>VLOOKUP(B20,'Round 6'!$B$11:$G$80,6,0)</f>
        <v>1</v>
      </c>
      <c r="K20" s="234">
        <f>VLOOKUP(B20,'Round 7'!$B$11:$G$80,6,0)</f>
        <v>13</v>
      </c>
      <c r="L20" s="234">
        <f>VLOOKUP(B20,'Round 8'!$B$11:$G$80,6,0)</f>
        <v>12</v>
      </c>
      <c r="M20" s="234">
        <f>VLOOKUP(B20,'Round 9'!$B$10:$G$60,6,0)</f>
        <v>14</v>
      </c>
      <c r="N20" s="234">
        <f>VLOOKUP(B20,'Round 10'!$B$10:$G$60,6,0)</f>
        <v>7</v>
      </c>
      <c r="O20" s="234">
        <f>VLOOKUP(B20,'Round 11'!$B$10:$G$60,6,0)</f>
        <v>8</v>
      </c>
      <c r="P20" s="234">
        <f>VLOOKUP(B20,'Round 12'!$B$10:$G$60,6,0)</f>
        <v>6</v>
      </c>
      <c r="Q20" s="235">
        <f>SUM(E20:P20)-SUM(LARGE(E20:P20,{1,2}))</f>
        <v>78</v>
      </c>
      <c r="R20" s="236">
        <v>0</v>
      </c>
      <c r="S20" s="237">
        <v>0</v>
      </c>
      <c r="T20" s="238"/>
      <c r="U20" s="238"/>
      <c r="V20" s="238"/>
      <c r="W20" s="239"/>
      <c r="X20" s="238"/>
      <c r="Y20" s="235">
        <f t="shared" si="0"/>
        <v>111</v>
      </c>
      <c r="Z20" s="319">
        <v>16.682849999999998</v>
      </c>
      <c r="AI20" s="186" t="s">
        <v>563</v>
      </c>
      <c r="AJ20" s="186">
        <v>24.748349999999999</v>
      </c>
    </row>
    <row r="21" spans="1:36" s="186" customFormat="1" x14ac:dyDescent="0.25">
      <c r="A21" s="240">
        <v>19</v>
      </c>
      <c r="B21" s="241" t="s">
        <v>447</v>
      </c>
      <c r="C21" s="241" t="s">
        <v>162</v>
      </c>
      <c r="D21" s="241" t="s">
        <v>550</v>
      </c>
      <c r="E21" s="234">
        <f>VLOOKUP(B21,'Round 1'!$B$10:$G$101,6,0)</f>
        <v>8</v>
      </c>
      <c r="F21" s="234">
        <f>VLOOKUP(B21,'Round 2'!$B$10:$G$96,6,0)</f>
        <v>4</v>
      </c>
      <c r="G21" s="234">
        <f>VLOOKUP(B21,'Round 3'!$B$10:$G$97,6,0)</f>
        <v>3</v>
      </c>
      <c r="H21" s="234">
        <f>VLOOKUP(B21,'Round 4'!$B$11:$K$102,6,0)</f>
        <v>15</v>
      </c>
      <c r="I21" s="234">
        <f>VLOOKUP(B21,'ROUND 5'!$B$11:$G$80,6,0)</f>
        <v>8</v>
      </c>
      <c r="J21" s="234">
        <f>VLOOKUP(B21,'Round 6'!$B$11:$G$80,6,0)</f>
        <v>15</v>
      </c>
      <c r="K21" s="234">
        <v>28</v>
      </c>
      <c r="L21" s="234">
        <f>VLOOKUP(B21,'Round 8'!$B$11:$G$80,6,0)</f>
        <v>3</v>
      </c>
      <c r="M21" s="234">
        <f>VLOOKUP(B21,'Round 9'!$B$10:$G$60,6,0)</f>
        <v>7</v>
      </c>
      <c r="N21" s="234">
        <f>VLOOKUP(B21,'Round 10'!$B$10:$G$60,6,0)</f>
        <v>14</v>
      </c>
      <c r="O21" s="234">
        <f>VLOOKUP(B21,'Round 11'!$B$10:$G$60,6,0)</f>
        <v>9</v>
      </c>
      <c r="P21" s="234">
        <f>VLOOKUP(B21,'Round 12'!$B$10:$G$60,6,0)</f>
        <v>15</v>
      </c>
      <c r="Q21" s="235">
        <f>SUM(E21:P21)-SUM(LARGE(E21:P21,{1,2}))</f>
        <v>86</v>
      </c>
      <c r="R21" s="236">
        <v>0</v>
      </c>
      <c r="S21" s="237">
        <v>0</v>
      </c>
      <c r="T21" s="238"/>
      <c r="U21" s="238"/>
      <c r="V21" s="238"/>
      <c r="W21" s="239"/>
      <c r="X21" s="238"/>
      <c r="Y21" s="235">
        <f t="shared" si="0"/>
        <v>129</v>
      </c>
      <c r="Z21" s="319">
        <v>7.5631750000000011</v>
      </c>
      <c r="AI21" s="186" t="s">
        <v>524</v>
      </c>
      <c r="AJ21" s="186">
        <v>0.54477500000000001</v>
      </c>
    </row>
    <row r="22" spans="1:36" x14ac:dyDescent="0.25">
      <c r="A22" s="240">
        <v>20</v>
      </c>
      <c r="B22" s="241" t="s">
        <v>546</v>
      </c>
      <c r="C22" s="241" t="s">
        <v>49</v>
      </c>
      <c r="D22" s="241" t="s">
        <v>550</v>
      </c>
      <c r="E22" s="234">
        <f>VLOOKUP(B22,'Round 1'!$B$10:$G$101,6,0)</f>
        <v>7</v>
      </c>
      <c r="F22" s="234">
        <f>VLOOKUP(B22,'Round 2'!$B$10:$G$96,6,0)</f>
        <v>14</v>
      </c>
      <c r="G22" s="234">
        <f>VLOOKUP(B22,'Round 3'!$B$10:$G$97,6,0)</f>
        <v>19</v>
      </c>
      <c r="H22" s="234">
        <f>VLOOKUP(B22,'Round 4'!$B$11:$K$102,6,0)</f>
        <v>13</v>
      </c>
      <c r="I22" s="234">
        <f>VLOOKUP(B22,'ROUND 5'!$B$11:$G$80,6,0)</f>
        <v>10</v>
      </c>
      <c r="J22" s="234">
        <f>VLOOKUP(B22,'Round 6'!$B$11:$G$80,6,0)</f>
        <v>16</v>
      </c>
      <c r="K22" s="234">
        <f>VLOOKUP(B22,'Round 7'!$B$11:$G$80,6,0)</f>
        <v>6</v>
      </c>
      <c r="L22" s="234">
        <f>VLOOKUP(B22,'Round 8'!$B$11:$G$80,6,0)</f>
        <v>10</v>
      </c>
      <c r="M22" s="234">
        <v>23</v>
      </c>
      <c r="N22" s="234">
        <f>VLOOKUP(B22,'Round 10'!$B$10:$G$60,6,0)</f>
        <v>6</v>
      </c>
      <c r="O22" s="234">
        <f>VLOOKUP(B22,'Round 11'!$B$10:$G$60,6,0)</f>
        <v>1</v>
      </c>
      <c r="P22" s="234">
        <f>VLOOKUP(B22,'Round 12'!$B$10:$G$60,6,0)</f>
        <v>4</v>
      </c>
      <c r="Q22" s="235">
        <f>SUM(E22:P22)-SUM(LARGE(E22:P22,{1,2}))</f>
        <v>87</v>
      </c>
      <c r="R22" s="236">
        <v>0</v>
      </c>
      <c r="S22" s="237">
        <v>0</v>
      </c>
      <c r="T22" s="238"/>
      <c r="U22" s="238"/>
      <c r="V22" s="238"/>
      <c r="W22" s="239"/>
      <c r="X22" s="238"/>
      <c r="Y22" s="235">
        <f t="shared" si="0"/>
        <v>129</v>
      </c>
      <c r="Z22" s="319">
        <v>8.5183</v>
      </c>
      <c r="AB22" s="186"/>
      <c r="AC22" s="186"/>
      <c r="AD22" s="186"/>
      <c r="AI22" t="s">
        <v>509</v>
      </c>
      <c r="AJ22">
        <v>2.08005</v>
      </c>
    </row>
    <row r="23" spans="1:36" s="186" customFormat="1" x14ac:dyDescent="0.25">
      <c r="A23" s="233">
        <v>21</v>
      </c>
      <c r="B23" s="85" t="s">
        <v>435</v>
      </c>
      <c r="C23" s="85" t="s">
        <v>335</v>
      </c>
      <c r="D23" s="85" t="s">
        <v>550</v>
      </c>
      <c r="E23" s="127">
        <f>VLOOKUP(B23,'Round 1'!$B$10:$G$101,6,0)</f>
        <v>24</v>
      </c>
      <c r="F23" s="127">
        <f>VLOOKUP(B23,'Round 2'!$B$10:$G$96,6,0)</f>
        <v>4</v>
      </c>
      <c r="G23" s="127">
        <f>VLOOKUP(B23,'Round 3'!$B$10:$G$97,6,0)</f>
        <v>3</v>
      </c>
      <c r="H23" s="127">
        <f>VLOOKUP(B23,'Round 4'!$B$11:$K$102,6,0)</f>
        <v>25</v>
      </c>
      <c r="I23" s="127">
        <f>VLOOKUP(B23,'ROUND 5'!$B$11:$G$80,6,0)</f>
        <v>6</v>
      </c>
      <c r="J23" s="127">
        <f>VLOOKUP(B23,'Round 6'!$B$11:$G$80,6,0)</f>
        <v>8</v>
      </c>
      <c r="K23" s="127">
        <f>VLOOKUP(B23,'Round 7'!$B$11:$G$80,6,0)</f>
        <v>14</v>
      </c>
      <c r="L23" s="127">
        <f>VLOOKUP(B23,'Round 8'!$B$11:$G$80,6,0)</f>
        <v>8</v>
      </c>
      <c r="M23" s="127">
        <f>VLOOKUP(B23,'Round 9'!$B$10:$G$60,6,0)</f>
        <v>8</v>
      </c>
      <c r="N23" s="127">
        <f>VLOOKUP(B23,'Round 10'!$B$10:$G$60,6,0)</f>
        <v>18</v>
      </c>
      <c r="O23" s="127">
        <f>VLOOKUP(B23,'Round 11'!$B$10:$G$60,6,0)</f>
        <v>3</v>
      </c>
      <c r="P23" s="127">
        <f>VLOOKUP(B23,'Round 12'!$B$10:$G$60,6,0)</f>
        <v>18</v>
      </c>
      <c r="Q23" s="235">
        <f>SUM(E23:P23)-SUM(LARGE(E23:P23,{1,2}))</f>
        <v>90</v>
      </c>
      <c r="R23" s="126">
        <v>0</v>
      </c>
      <c r="S23" s="95">
        <v>0</v>
      </c>
      <c r="W23" s="96"/>
      <c r="Y23" s="235">
        <f t="shared" si="0"/>
        <v>139</v>
      </c>
      <c r="Z23" s="319">
        <v>10.230449999999999</v>
      </c>
      <c r="AI23" s="186" t="s">
        <v>647</v>
      </c>
      <c r="AJ23" s="186">
        <v>0.7641</v>
      </c>
    </row>
    <row r="24" spans="1:36" s="186" customFormat="1" x14ac:dyDescent="0.25">
      <c r="A24" s="240">
        <v>22</v>
      </c>
      <c r="B24" s="85" t="s">
        <v>668</v>
      </c>
      <c r="C24" s="85" t="s">
        <v>335</v>
      </c>
      <c r="D24" s="85" t="s">
        <v>550</v>
      </c>
      <c r="E24" s="127">
        <f>VLOOKUP(B24,'Round 1'!$B$10:$G$101,6,0)</f>
        <v>9</v>
      </c>
      <c r="F24" s="127">
        <f>VLOOKUP(B24,'Round 2'!$B$10:$G$96,6,0)</f>
        <v>7</v>
      </c>
      <c r="G24" s="127">
        <f>VLOOKUP(B24,'Round 3'!$B$10:$G$97,6,0)</f>
        <v>4</v>
      </c>
      <c r="H24" s="127">
        <f>VLOOKUP(B24,'Round 4'!$B$11:$K$102,6,0)</f>
        <v>13</v>
      </c>
      <c r="I24" s="127">
        <f>VLOOKUP(B24,'ROUND 5'!$B$11:$G$80,6,0)</f>
        <v>10</v>
      </c>
      <c r="J24" s="127">
        <f>VLOOKUP(B24,'Round 6'!$B$11:$G$80,6,0)</f>
        <v>8</v>
      </c>
      <c r="K24" s="127">
        <v>28</v>
      </c>
      <c r="L24" s="127">
        <f>VLOOKUP(B24,'Round 8'!$B$11:$G$80,6,0)</f>
        <v>8</v>
      </c>
      <c r="M24" s="127">
        <f>VLOOKUP(B24,'Round 9'!$B$10:$G$60,6,0)</f>
        <v>7</v>
      </c>
      <c r="N24" s="127">
        <f>VLOOKUP(B24,'Round 10'!$B$10:$G$60,6,0)</f>
        <v>10</v>
      </c>
      <c r="O24" s="127">
        <v>21</v>
      </c>
      <c r="P24" s="127">
        <f>VLOOKUP(B24,'Round 12'!$B$10:$G$60,6,0)</f>
        <v>14</v>
      </c>
      <c r="Q24" s="235">
        <f>SUM(E24:P24)-SUM(LARGE(E24:P24,{1,2}))</f>
        <v>90</v>
      </c>
      <c r="R24" s="236">
        <v>0</v>
      </c>
      <c r="S24" s="237">
        <v>0</v>
      </c>
      <c r="T24" s="238"/>
      <c r="U24" s="238"/>
      <c r="V24" s="238"/>
      <c r="W24" s="238"/>
      <c r="X24" s="238"/>
      <c r="Y24" s="235">
        <f t="shared" si="0"/>
        <v>139</v>
      </c>
      <c r="Z24" s="319">
        <v>9.6149249999999995</v>
      </c>
      <c r="AI24" s="186" t="s">
        <v>357</v>
      </c>
      <c r="AJ24" s="186">
        <v>0.59430000000000005</v>
      </c>
    </row>
    <row r="25" spans="1:36" s="186" customFormat="1" x14ac:dyDescent="0.25">
      <c r="A25" s="240">
        <v>23</v>
      </c>
      <c r="B25" s="85" t="s">
        <v>575</v>
      </c>
      <c r="C25" s="85" t="s">
        <v>335</v>
      </c>
      <c r="D25" s="85" t="s">
        <v>550</v>
      </c>
      <c r="E25" s="127">
        <f>VLOOKUP(B25,'Round 1'!$B$10:$G$101,6,0)</f>
        <v>4</v>
      </c>
      <c r="F25" s="127">
        <f>VLOOKUP(B25,'Round 2'!$B$10:$G$96,6,0)</f>
        <v>10</v>
      </c>
      <c r="G25" s="127">
        <f>VLOOKUP(B25,'Round 3'!$B$10:$G$97,6,0)</f>
        <v>5</v>
      </c>
      <c r="H25" s="127">
        <f>VLOOKUP(B25,'Round 4'!$B$11:$K$102,6,0)</f>
        <v>8</v>
      </c>
      <c r="I25" s="127">
        <f>VLOOKUP(B25,'ROUND 5'!$B$11:$G$80,6,0)</f>
        <v>15</v>
      </c>
      <c r="J25" s="127">
        <f>VLOOKUP(B25,'Round 6'!$B$11:$G$80,6,0)</f>
        <v>11</v>
      </c>
      <c r="K25" s="127">
        <v>28</v>
      </c>
      <c r="L25" s="127">
        <f>VLOOKUP(B25,'Round 8'!$B$11:$G$80,6,0)</f>
        <v>9</v>
      </c>
      <c r="M25" s="127">
        <f>VLOOKUP(B25,'Round 9'!$B$10:$G$60,6,0)</f>
        <v>13</v>
      </c>
      <c r="N25" s="127">
        <f>VLOOKUP(B25,'Round 10'!$B$10:$G$60,6,0)</f>
        <v>8</v>
      </c>
      <c r="O25" s="127">
        <f>VLOOKUP(B25,'Round 11'!$B$10:$G$60,6,0)</f>
        <v>16</v>
      </c>
      <c r="P25" s="127">
        <f>VLOOKUP(B25,'Round 12'!$B$10:$G$60,6,0)</f>
        <v>8</v>
      </c>
      <c r="Q25" s="235">
        <f>SUM(E25:P25)-SUM(LARGE(E25:P25,{1,2}))</f>
        <v>91</v>
      </c>
      <c r="R25" s="236">
        <v>0</v>
      </c>
      <c r="S25" s="237">
        <v>0</v>
      </c>
      <c r="T25" s="238"/>
      <c r="U25" s="238"/>
      <c r="V25" s="238"/>
      <c r="W25" s="238"/>
      <c r="X25" s="238"/>
      <c r="Y25" s="235">
        <f t="shared" si="0"/>
        <v>135</v>
      </c>
      <c r="Z25" s="319">
        <v>8.6244250000000005</v>
      </c>
      <c r="AI25" s="186" t="s">
        <v>125</v>
      </c>
      <c r="AJ25" s="186">
        <v>34.964649999999999</v>
      </c>
    </row>
    <row r="26" spans="1:36" s="186" customFormat="1" x14ac:dyDescent="0.25">
      <c r="A26" s="240">
        <v>24</v>
      </c>
      <c r="B26" s="85" t="s">
        <v>525</v>
      </c>
      <c r="C26" s="85" t="s">
        <v>49</v>
      </c>
      <c r="D26" s="85" t="s">
        <v>550</v>
      </c>
      <c r="E26" s="127">
        <f>VLOOKUP(B26,'Round 1'!$B$10:$G$101,6,0)</f>
        <v>24</v>
      </c>
      <c r="F26" s="127">
        <v>29</v>
      </c>
      <c r="G26" s="127">
        <f>VLOOKUP(B26,'Round 3'!$B$10:$G$97,6,0)</f>
        <v>12</v>
      </c>
      <c r="H26" s="127">
        <f>VLOOKUP(B26,'Round 4'!$B$11:$K$102,6,0)</f>
        <v>12</v>
      </c>
      <c r="I26" s="127">
        <f>VLOOKUP(B26,'ROUND 5'!$B$11:$G$80,6,0)</f>
        <v>4</v>
      </c>
      <c r="J26" s="127">
        <f>VLOOKUP(B26,'Round 6'!$B$11:$G$80,6,0)</f>
        <v>5</v>
      </c>
      <c r="K26" s="127">
        <f>VLOOKUP(B26,'Round 7'!$B$11:$G$80,6,0)</f>
        <v>11</v>
      </c>
      <c r="L26" s="127">
        <f>VLOOKUP(B26,'Round 8'!$B$11:$G$80,6,0)</f>
        <v>1</v>
      </c>
      <c r="M26" s="127">
        <f>VLOOKUP(B26,'Round 9'!$B$10:$G$60,6,0)</f>
        <v>10</v>
      </c>
      <c r="N26" s="127">
        <f>VLOOKUP(B26,'Round 10'!$B$10:$G$60,6,0)</f>
        <v>15</v>
      </c>
      <c r="O26" s="127">
        <v>21</v>
      </c>
      <c r="P26" s="127">
        <f>VLOOKUP(B26,'Round 12'!$B$10:$G$60,6,0)</f>
        <v>1</v>
      </c>
      <c r="Q26" s="235">
        <f>SUM(E26:P26)-SUM(LARGE(E26:P26,{1,2}))</f>
        <v>92</v>
      </c>
      <c r="R26" s="126" t="e">
        <f>VLOOKUP(B26,'Round 11'!$B$10:$W$45,9,0)+V26</f>
        <v>#N/A</v>
      </c>
      <c r="S26" s="95" t="e">
        <f>VLOOKUP(B26,'Round 11'!$B$10:$Y$45,22,0)+W26</f>
        <v>#N/A</v>
      </c>
      <c r="Y26" s="235">
        <f t="shared" si="0"/>
        <v>145</v>
      </c>
      <c r="Z26" s="319">
        <v>14.970699999999999</v>
      </c>
      <c r="AI26" s="186" t="s">
        <v>533</v>
      </c>
      <c r="AJ26" s="186">
        <v>12.4803</v>
      </c>
    </row>
    <row r="27" spans="1:36" s="186" customFormat="1" x14ac:dyDescent="0.25">
      <c r="A27" s="240">
        <v>25</v>
      </c>
      <c r="B27" s="85" t="s">
        <v>131</v>
      </c>
      <c r="C27" s="85" t="s">
        <v>49</v>
      </c>
      <c r="D27" s="85" t="s">
        <v>550</v>
      </c>
      <c r="E27" s="127">
        <f>VLOOKUP(B27,'Round 1'!$B$10:$G$101,6,0)</f>
        <v>24</v>
      </c>
      <c r="F27" s="127">
        <f>VLOOKUP(B27,'Round 2'!$B$10:$G$96,6,0)</f>
        <v>7</v>
      </c>
      <c r="G27" s="127">
        <f>VLOOKUP(B27,'Round 3'!$B$10:$G$97,6,0)</f>
        <v>10</v>
      </c>
      <c r="H27" s="127">
        <f>VLOOKUP(B27,'Round 4'!$B$11:$K$102,6,0)</f>
        <v>18</v>
      </c>
      <c r="I27" s="127">
        <f>VLOOKUP(B27,'ROUND 5'!$B$11:$G$80,6,0)</f>
        <v>1</v>
      </c>
      <c r="J27" s="127">
        <v>27</v>
      </c>
      <c r="K27" s="127">
        <f>VLOOKUP(B27,'Round 7'!$B$11:$G$80,6,0)</f>
        <v>23</v>
      </c>
      <c r="L27" s="127">
        <f>VLOOKUP(B27,'Round 8'!$B$11:$G$80,6,0)</f>
        <v>2</v>
      </c>
      <c r="M27" s="127">
        <f>VLOOKUP(B27,'Round 9'!$B$10:$G$60,6,0)</f>
        <v>5</v>
      </c>
      <c r="N27" s="127">
        <f>VLOOKUP(B27,'Round 10'!$B$10:$G$60,6,0)</f>
        <v>10</v>
      </c>
      <c r="O27" s="127">
        <f>VLOOKUP(B27,'Round 11'!$B$10:$G$60,6,0)</f>
        <v>16</v>
      </c>
      <c r="P27" s="127">
        <f>VLOOKUP(B27,'Round 12'!$B$10:$G$60,6,0)</f>
        <v>2</v>
      </c>
      <c r="Q27" s="235">
        <f>SUM(E27:P27)-SUM(LARGE(E27:P27,{1,2}))</f>
        <v>94</v>
      </c>
      <c r="R27" s="126">
        <v>0</v>
      </c>
      <c r="S27" s="95">
        <v>0</v>
      </c>
      <c r="T27" s="41"/>
      <c r="W27" s="96"/>
      <c r="Y27" s="235">
        <f t="shared" si="0"/>
        <v>145</v>
      </c>
      <c r="Z27" s="319">
        <v>18.522349999999996</v>
      </c>
      <c r="AI27" s="186" t="s">
        <v>197</v>
      </c>
      <c r="AJ27" s="186">
        <v>23.538525</v>
      </c>
    </row>
    <row r="28" spans="1:36" s="186" customFormat="1" x14ac:dyDescent="0.25">
      <c r="A28" s="233">
        <v>26</v>
      </c>
      <c r="B28" s="85" t="s">
        <v>210</v>
      </c>
      <c r="C28" s="85" t="s">
        <v>349</v>
      </c>
      <c r="D28" s="85" t="s">
        <v>550</v>
      </c>
      <c r="E28" s="127">
        <f>VLOOKUP(B28,'Round 1'!$B$10:$G$101,6,0)</f>
        <v>5</v>
      </c>
      <c r="F28" s="127">
        <f>VLOOKUP(B28,'Round 2'!$B$10:$G$96,6,0)</f>
        <v>7</v>
      </c>
      <c r="G28" s="127">
        <f>VLOOKUP(B28,'Round 3'!$B$10:$G$97,6,0)</f>
        <v>2</v>
      </c>
      <c r="H28" s="127">
        <f>VLOOKUP(B28,'Round 4'!$B$11:$K$102,6,0)</f>
        <v>4</v>
      </c>
      <c r="I28" s="127">
        <f>VLOOKUP(B28,'ROUND 5'!$B$11:$G$80,6,0)</f>
        <v>10</v>
      </c>
      <c r="J28" s="127">
        <v>27</v>
      </c>
      <c r="K28" s="127">
        <f>VLOOKUP(B28,'Round 7'!$B$11:$G$80,6,0)</f>
        <v>10</v>
      </c>
      <c r="L28" s="127">
        <f>VLOOKUP(B28,'Round 8'!$B$11:$G$80,6,0)</f>
        <v>9</v>
      </c>
      <c r="M28" s="127">
        <v>23</v>
      </c>
      <c r="N28" s="127">
        <v>28</v>
      </c>
      <c r="O28" s="127">
        <v>21</v>
      </c>
      <c r="P28" s="127">
        <f>VLOOKUP(B28,'Round 12'!$B$10:$G$60,6,0)</f>
        <v>9</v>
      </c>
      <c r="Q28" s="235">
        <f>SUM(E28:P28)-SUM(LARGE(E28:P28,{1,2}))</f>
        <v>100</v>
      </c>
      <c r="R28" s="236">
        <v>0</v>
      </c>
      <c r="S28" s="237">
        <v>0</v>
      </c>
      <c r="T28" s="238"/>
      <c r="U28" s="238"/>
      <c r="V28" s="238"/>
      <c r="W28" s="239"/>
      <c r="X28" s="238"/>
      <c r="Y28" s="235">
        <f t="shared" si="0"/>
        <v>155</v>
      </c>
      <c r="Z28" s="319">
        <v>8.8012999999999995</v>
      </c>
      <c r="AI28" s="186" t="s">
        <v>191</v>
      </c>
      <c r="AJ28" s="186">
        <v>10.386099999999997</v>
      </c>
    </row>
    <row r="29" spans="1:36" s="186" customFormat="1" x14ac:dyDescent="0.25">
      <c r="A29" s="240">
        <v>27</v>
      </c>
      <c r="B29" s="85" t="s">
        <v>526</v>
      </c>
      <c r="C29" s="85" t="s">
        <v>53</v>
      </c>
      <c r="D29" s="85" t="s">
        <v>550</v>
      </c>
      <c r="E29" s="127">
        <f>VLOOKUP(B29,'Round 1'!$B$10:$G$101,6,0)</f>
        <v>9</v>
      </c>
      <c r="F29" s="127">
        <f>VLOOKUP(B29,'Round 2'!$B$10:$G$96,6,0)</f>
        <v>8</v>
      </c>
      <c r="G29" s="127">
        <f>VLOOKUP(B29,'Round 3'!$B$10:$G$97,6,0)</f>
        <v>13</v>
      </c>
      <c r="H29" s="127">
        <f>VLOOKUP(B29,'Round 4'!$B$11:$K$102,6,0)</f>
        <v>10</v>
      </c>
      <c r="I29" s="127">
        <f>VLOOKUP(B29,'ROUND 5'!$B$11:$G$80,6,0)</f>
        <v>15</v>
      </c>
      <c r="J29" s="127">
        <f>VLOOKUP(B29,'Round 6'!$B$11:$G$80,6,0)</f>
        <v>3</v>
      </c>
      <c r="K29" s="127">
        <f>VLOOKUP(B29,'Round 7'!$B$11:$G$80,6,0)</f>
        <v>11</v>
      </c>
      <c r="L29" s="127">
        <f>VLOOKUP(B29,'Round 8'!$B$11:$G$80,6,0)</f>
        <v>6</v>
      </c>
      <c r="M29" s="127">
        <f>VLOOKUP(B29,'Round 9'!$B$10:$G$60,6,0)</f>
        <v>14</v>
      </c>
      <c r="N29" s="127">
        <v>28</v>
      </c>
      <c r="O29" s="127">
        <v>21</v>
      </c>
      <c r="P29" s="127">
        <f>VLOOKUP(B29,'Round 12'!$B$10:$G$60,6,0)</f>
        <v>13</v>
      </c>
      <c r="Q29" s="235">
        <f>SUM(E29:P29)-SUM(LARGE(E29:P29,{1,2}))</f>
        <v>102</v>
      </c>
      <c r="R29" s="126">
        <v>0</v>
      </c>
      <c r="S29" s="95">
        <v>0</v>
      </c>
      <c r="W29" s="96"/>
      <c r="Y29" s="235">
        <f t="shared" si="0"/>
        <v>151</v>
      </c>
      <c r="Z29" s="319">
        <v>4.4006500000000006</v>
      </c>
      <c r="AI29" s="186" t="s">
        <v>194</v>
      </c>
      <c r="AJ29" s="186">
        <v>7.655149999999999</v>
      </c>
    </row>
    <row r="30" spans="1:36" x14ac:dyDescent="0.25">
      <c r="A30" s="240">
        <v>28</v>
      </c>
      <c r="B30" s="85" t="s">
        <v>207</v>
      </c>
      <c r="C30" s="85" t="s">
        <v>53</v>
      </c>
      <c r="D30" s="85" t="s">
        <v>550</v>
      </c>
      <c r="E30" s="127">
        <f>VLOOKUP(B30,'Round 1'!$B$10:$G$101,6,0)</f>
        <v>24</v>
      </c>
      <c r="F30" s="127">
        <f>VLOOKUP(B30,'Round 2'!$B$10:$G$96,6,0)</f>
        <v>12</v>
      </c>
      <c r="G30" s="127">
        <f>VLOOKUP(B30,'Round 3'!$B$10:$G$97,6,0)</f>
        <v>3</v>
      </c>
      <c r="H30" s="127">
        <f>VLOOKUP(B30,'Round 4'!$B$11:$K$102,6,0)</f>
        <v>15</v>
      </c>
      <c r="I30" s="127">
        <f>VLOOKUP(B30,'ROUND 5'!$B$11:$G$80,6,0)</f>
        <v>12</v>
      </c>
      <c r="J30" s="127">
        <f>VLOOKUP(B30,'Round 6'!$B$11:$G$80,6,0)</f>
        <v>10</v>
      </c>
      <c r="K30" s="127">
        <f>VLOOKUP(B30,'Round 7'!$B$11:$G$80,6,0)</f>
        <v>14</v>
      </c>
      <c r="L30" s="127">
        <f>VLOOKUP(B30,'Round 8'!$B$11:$G$80,6,0)</f>
        <v>16</v>
      </c>
      <c r="M30" s="127">
        <f>VLOOKUP(B30,'Round 9'!$B$10:$G$60,6,0)</f>
        <v>10</v>
      </c>
      <c r="N30" s="127">
        <f>VLOOKUP(B30,'Round 10'!$B$10:$G$60,6,0)</f>
        <v>1</v>
      </c>
      <c r="O30" s="127">
        <v>21</v>
      </c>
      <c r="P30" s="127">
        <f>VLOOKUP(B30,'Round 12'!$B$10:$G$60,6,0)</f>
        <v>10</v>
      </c>
      <c r="Q30" s="235">
        <f>SUM(E30:P30)-SUM(LARGE(E30:P30,{1,2}))</f>
        <v>103</v>
      </c>
      <c r="R30" s="126">
        <v>0.1981</v>
      </c>
      <c r="S30" s="95">
        <v>8</v>
      </c>
      <c r="T30" s="186"/>
      <c r="V30" s="125">
        <v>0.1981</v>
      </c>
      <c r="W30" s="186">
        <v>8</v>
      </c>
      <c r="Y30" s="235">
        <f t="shared" si="0"/>
        <v>148</v>
      </c>
      <c r="Z30" s="319">
        <v>10.690325</v>
      </c>
      <c r="AB30" s="186"/>
      <c r="AC30" s="186"/>
      <c r="AD30" s="186"/>
      <c r="AI30" t="s">
        <v>543</v>
      </c>
      <c r="AJ30">
        <v>0.14150000000000001</v>
      </c>
    </row>
    <row r="31" spans="1:36" x14ac:dyDescent="0.25">
      <c r="A31" s="240">
        <v>29</v>
      </c>
      <c r="B31" s="85" t="s">
        <v>204</v>
      </c>
      <c r="C31" s="85" t="s">
        <v>542</v>
      </c>
      <c r="D31" s="85" t="s">
        <v>550</v>
      </c>
      <c r="E31" s="127">
        <f>VLOOKUP(B31,'Round 1'!$B$10:$G$101,6,0)</f>
        <v>18</v>
      </c>
      <c r="F31" s="127">
        <f>VLOOKUP(B31,'Round 2'!$B$10:$G$96,6,0)</f>
        <v>4</v>
      </c>
      <c r="G31" s="127">
        <f>VLOOKUP(B31,'Round 3'!$B$10:$G$97,6,0)</f>
        <v>8</v>
      </c>
      <c r="H31" s="127">
        <f>VLOOKUP(B31,'Round 4'!$B$11:$K$102,6,0)</f>
        <v>9</v>
      </c>
      <c r="I31" s="127">
        <f>VLOOKUP(B31,'ROUND 5'!$B$11:$G$80,6,0)</f>
        <v>13</v>
      </c>
      <c r="J31" s="127">
        <f>VLOOKUP(B31,'Round 6'!$B$11:$G$80,6,0)</f>
        <v>9</v>
      </c>
      <c r="K31" s="127">
        <f>VLOOKUP(B31,'Round 7'!$B$11:$G$80,6,0)</f>
        <v>8</v>
      </c>
      <c r="L31" s="127">
        <f>VLOOKUP(B31,'Round 8'!$B$11:$G$80,6,0)</f>
        <v>15</v>
      </c>
      <c r="M31" s="127">
        <f>VLOOKUP(B31,'Round 9'!$B$10:$G$60,6,0)</f>
        <v>18</v>
      </c>
      <c r="N31" s="127">
        <v>28</v>
      </c>
      <c r="O31" s="127">
        <f>VLOOKUP(B31,'Round 11'!$B$10:$G$60,6,0)</f>
        <v>11</v>
      </c>
      <c r="P31" s="127">
        <f>VLOOKUP(B31,'Round 12'!$B$10:$G$60,6,0)</f>
        <v>9</v>
      </c>
      <c r="Q31" s="235">
        <f>SUM(E31:P31)-SUM(LARGE(E31:P31,{1,2}))</f>
        <v>104</v>
      </c>
      <c r="R31" s="126">
        <f>VLOOKUP(B31,'Round 11'!$B$10:$W$45,9,0)+V31</f>
        <v>1</v>
      </c>
      <c r="S31" s="95">
        <f>VLOOKUP(B31,'Round 11'!$B$10:$Y$45,22,0)+W31</f>
        <v>0</v>
      </c>
      <c r="T31" s="186"/>
      <c r="U31" s="186"/>
      <c r="V31" s="186"/>
      <c r="W31" s="186"/>
      <c r="X31" s="186"/>
      <c r="Y31" s="235">
        <f t="shared" si="0"/>
        <v>150</v>
      </c>
      <c r="Z31" s="319">
        <v>2.7734000000000005</v>
      </c>
      <c r="AB31" s="186"/>
      <c r="AC31" s="186"/>
      <c r="AD31" s="186"/>
      <c r="AI31" t="s">
        <v>207</v>
      </c>
      <c r="AJ31">
        <v>10.690325</v>
      </c>
    </row>
    <row r="32" spans="1:36" x14ac:dyDescent="0.25">
      <c r="A32" s="240">
        <v>30</v>
      </c>
      <c r="B32" s="85" t="s">
        <v>410</v>
      </c>
      <c r="C32" s="85" t="s">
        <v>49</v>
      </c>
      <c r="D32" s="85" t="s">
        <v>550</v>
      </c>
      <c r="E32" s="127">
        <f>VLOOKUP(B32,'Round 1'!$B$10:$G$101,6,0)</f>
        <v>12</v>
      </c>
      <c r="F32" s="127">
        <f>VLOOKUP(B32,'Round 2'!$B$10:$G$96,6,0)</f>
        <v>8</v>
      </c>
      <c r="G32" s="127">
        <f>VLOOKUP(B32,'Round 3'!$B$10:$G$97,6,0)</f>
        <v>5</v>
      </c>
      <c r="H32" s="127">
        <f>VLOOKUP(B32,'Round 4'!$B$11:$K$102,6,0)</f>
        <v>13</v>
      </c>
      <c r="I32" s="127">
        <v>27</v>
      </c>
      <c r="J32" s="127">
        <f>VLOOKUP(B32,'Round 6'!$B$11:$G$80,6,0)</f>
        <v>11</v>
      </c>
      <c r="K32" s="127">
        <f>VLOOKUP(B32,'Round 7'!$B$11:$G$80,6,0)</f>
        <v>13</v>
      </c>
      <c r="L32" s="127">
        <f>VLOOKUP(B32,'Round 8'!$B$11:$G$80,6,0)</f>
        <v>3</v>
      </c>
      <c r="M32" s="127">
        <f>VLOOKUP(B32,'Round 9'!$B$10:$G$60,6,0)</f>
        <v>12</v>
      </c>
      <c r="N32" s="127">
        <v>28</v>
      </c>
      <c r="O32" s="127">
        <v>21</v>
      </c>
      <c r="P32" s="127">
        <f>VLOOKUP(B32,'Round 12'!$B$10:$G$60,6,0)</f>
        <v>7</v>
      </c>
      <c r="Q32" s="235">
        <f>SUM(E32:P32)-SUM(LARGE(E32:P32,{1,2}))</f>
        <v>105</v>
      </c>
      <c r="R32" s="126">
        <v>0</v>
      </c>
      <c r="S32" s="95">
        <v>0</v>
      </c>
      <c r="T32" s="186"/>
      <c r="U32" s="186"/>
      <c r="V32" s="186"/>
      <c r="X32" s="186"/>
      <c r="Y32" s="235">
        <f t="shared" si="0"/>
        <v>160</v>
      </c>
      <c r="Z32" s="319">
        <v>3.6648499999999999</v>
      </c>
      <c r="AB32" s="186"/>
      <c r="AC32" s="186"/>
      <c r="AD32" s="186"/>
      <c r="AI32" t="s">
        <v>538</v>
      </c>
      <c r="AJ32">
        <v>27.1114</v>
      </c>
    </row>
    <row r="33" spans="1:36" x14ac:dyDescent="0.25">
      <c r="A33" s="233">
        <v>31</v>
      </c>
      <c r="B33" s="85" t="s">
        <v>191</v>
      </c>
      <c r="C33" s="85" t="s">
        <v>49</v>
      </c>
      <c r="D33" s="85" t="s">
        <v>550</v>
      </c>
      <c r="E33" s="127">
        <f>VLOOKUP(B33,'Round 1'!$B$10:$G$101,6,0)</f>
        <v>12</v>
      </c>
      <c r="F33" s="127">
        <f>VLOOKUP(B33,'Round 2'!$B$10:$G$96,6,0)</f>
        <v>13</v>
      </c>
      <c r="G33" s="127">
        <f>VLOOKUP(B33,'Round 3'!$B$10:$G$97,6,0)</f>
        <v>15</v>
      </c>
      <c r="H33" s="127">
        <f>VLOOKUP(B33,'Round 4'!$B$11:$K$102,6,0)</f>
        <v>6</v>
      </c>
      <c r="I33" s="127">
        <v>27</v>
      </c>
      <c r="J33" s="127">
        <f>VLOOKUP(B33,'Round 6'!$B$11:$G$80,6,0)</f>
        <v>2</v>
      </c>
      <c r="K33" s="127">
        <f>VLOOKUP(B33,'Round 7'!$B$11:$G$80,6,0)</f>
        <v>16</v>
      </c>
      <c r="L33" s="127">
        <f>VLOOKUP(B33,'Round 8'!$B$11:$G$80,6,0)</f>
        <v>16</v>
      </c>
      <c r="M33" s="127">
        <f>VLOOKUP(B33,'Round 9'!$B$10:$G$60,6,0)</f>
        <v>5</v>
      </c>
      <c r="N33" s="127">
        <f>VLOOKUP(B33,'Round 10'!$B$10:$G$60,6,0)</f>
        <v>7</v>
      </c>
      <c r="O33" s="127">
        <v>21</v>
      </c>
      <c r="P33" s="127">
        <f>VLOOKUP(B33,'Round 12'!$B$10:$G$60,6,0)</f>
        <v>16</v>
      </c>
      <c r="Q33" s="235">
        <f>SUM(E33:P33)-SUM(LARGE(E33:P33,{1,2}))</f>
        <v>108</v>
      </c>
      <c r="R33" s="126" t="e">
        <f>VLOOKUP(B33,'Round 11'!$B$10:$W$45,9,0)+V33</f>
        <v>#N/A</v>
      </c>
      <c r="S33" s="95" t="e">
        <f>VLOOKUP(B33,'Round 11'!$B$10:$Y$45,22,0)+W33</f>
        <v>#N/A</v>
      </c>
      <c r="T33" s="186"/>
      <c r="V33" s="125">
        <v>0.58014999999999994</v>
      </c>
      <c r="W33" s="186">
        <v>15</v>
      </c>
      <c r="Y33" s="235">
        <f t="shared" si="0"/>
        <v>156</v>
      </c>
      <c r="Z33" s="319">
        <v>10.386099999999997</v>
      </c>
      <c r="AA33" s="186"/>
      <c r="AB33" s="186"/>
      <c r="AC33" s="186"/>
      <c r="AD33" s="186"/>
      <c r="AI33" t="s">
        <v>547</v>
      </c>
      <c r="AJ33">
        <v>14.447150000000002</v>
      </c>
    </row>
    <row r="34" spans="1:36" x14ac:dyDescent="0.25">
      <c r="A34" s="240">
        <v>32</v>
      </c>
      <c r="B34" s="85" t="s">
        <v>415</v>
      </c>
      <c r="C34" s="85" t="s">
        <v>39</v>
      </c>
      <c r="D34" s="85" t="s">
        <v>550</v>
      </c>
      <c r="E34" s="127">
        <f>VLOOKUP(B34,'Round 1'!$B$10:$G$101,6,0)</f>
        <v>12</v>
      </c>
      <c r="F34" s="127">
        <f>VLOOKUP(B34,'Round 2'!$B$10:$G$96,6,0)</f>
        <v>12</v>
      </c>
      <c r="G34" s="127">
        <f>VLOOKUP(B34,'Round 3'!$B$10:$G$97,6,0)</f>
        <v>18</v>
      </c>
      <c r="H34" s="127">
        <f>VLOOKUP(B34,'Round 4'!$B$11:$K$102,6,0)</f>
        <v>5</v>
      </c>
      <c r="I34" s="127">
        <v>27</v>
      </c>
      <c r="J34" s="127">
        <v>27</v>
      </c>
      <c r="K34" s="127">
        <v>28</v>
      </c>
      <c r="L34" s="127">
        <f>VLOOKUP(B34,'Round 8'!$B$11:$G$80,6,0)</f>
        <v>1</v>
      </c>
      <c r="M34" s="127">
        <f>VLOOKUP(B34,'Round 9'!$B$10:$G$80,6,0)</f>
        <v>9</v>
      </c>
      <c r="N34" s="127">
        <f>VLOOKUP(B34,'Round 10'!$B$10:$G$60,6,0)</f>
        <v>6</v>
      </c>
      <c r="O34" s="127">
        <f>VLOOKUP(B34,'Round 11'!$B$10:$G$60,6,0)</f>
        <v>16</v>
      </c>
      <c r="P34" s="127">
        <f>VLOOKUP(B34,'Round 12'!$B$10:$G$60,6,0)</f>
        <v>5</v>
      </c>
      <c r="Q34" s="235">
        <f>SUM(E34:P34)-SUM(LARGE(E34:P34,{1,2}))</f>
        <v>111</v>
      </c>
      <c r="R34" s="126">
        <v>0</v>
      </c>
      <c r="S34" s="95">
        <v>0</v>
      </c>
      <c r="T34" s="186"/>
      <c r="U34" s="186"/>
      <c r="V34" s="186"/>
      <c r="X34" s="186"/>
      <c r="Y34" s="235">
        <f t="shared" si="0"/>
        <v>166</v>
      </c>
      <c r="Z34" s="319">
        <v>16.074399999999997</v>
      </c>
      <c r="AA34" s="186"/>
      <c r="AB34" s="186"/>
      <c r="AC34" s="186"/>
      <c r="AD34" s="186"/>
      <c r="AI34" t="s">
        <v>285</v>
      </c>
      <c r="AJ34">
        <v>3.1413000000000002</v>
      </c>
    </row>
    <row r="35" spans="1:36" x14ac:dyDescent="0.25">
      <c r="A35" s="240">
        <v>33</v>
      </c>
      <c r="B35" s="85" t="s">
        <v>549</v>
      </c>
      <c r="C35" s="85" t="s">
        <v>49</v>
      </c>
      <c r="D35" s="85" t="s">
        <v>550</v>
      </c>
      <c r="E35" s="127">
        <f>VLOOKUP(B35,'Round 1'!$B$10:$G$101,6,0)</f>
        <v>14</v>
      </c>
      <c r="F35" s="127">
        <f>VLOOKUP(B35,'Round 2'!$B$10:$G$96,6,0)</f>
        <v>9</v>
      </c>
      <c r="G35" s="127">
        <f>VLOOKUP(B35,'Round 3'!$B$10:$G$97,6,0)</f>
        <v>2</v>
      </c>
      <c r="H35" s="127">
        <f>VLOOKUP(B35,'Round 4'!$B$11:$K$102,6,0)</f>
        <v>1</v>
      </c>
      <c r="I35" s="127">
        <f>VLOOKUP(B35,'ROUND 5'!$B$11:$G$80,6,0)</f>
        <v>22</v>
      </c>
      <c r="J35" s="127">
        <f>VLOOKUP(B35,'Round 6'!$B$11:$G$80,6,0)</f>
        <v>10</v>
      </c>
      <c r="K35" s="127">
        <f>VLOOKUP(B35,'Round 7'!$B$11:$G$80,6,0)</f>
        <v>23</v>
      </c>
      <c r="L35" s="127">
        <v>29</v>
      </c>
      <c r="M35" s="127">
        <v>23</v>
      </c>
      <c r="N35" s="127">
        <v>28</v>
      </c>
      <c r="O35" s="127">
        <f>VLOOKUP(B35,'Round 11'!$B$10:$G$60,6,0)</f>
        <v>1</v>
      </c>
      <c r="P35" s="127">
        <f>VLOOKUP(B35,'Round 12'!$B$10:$G$60,6,0)</f>
        <v>6</v>
      </c>
      <c r="Q35" s="235">
        <f>SUM(E35:P35)-SUM(LARGE(E35:P35,{1,2}))</f>
        <v>111</v>
      </c>
      <c r="R35" s="126">
        <v>0</v>
      </c>
      <c r="S35" s="95">
        <v>0</v>
      </c>
      <c r="T35" s="186"/>
      <c r="U35" s="186"/>
      <c r="V35" s="186"/>
      <c r="W35" s="186"/>
      <c r="X35" s="186"/>
      <c r="Y35" s="235">
        <f t="shared" ref="Y35:Y66" si="1">SUM(E35:P35)</f>
        <v>168</v>
      </c>
      <c r="Z35" s="319">
        <v>15.465949999999999</v>
      </c>
      <c r="AA35" s="186"/>
      <c r="AB35" s="186"/>
      <c r="AC35" s="186"/>
      <c r="AD35" s="186"/>
      <c r="AI35" t="s">
        <v>644</v>
      </c>
      <c r="AJ35">
        <v>0.16980000000000001</v>
      </c>
    </row>
    <row r="36" spans="1:36" x14ac:dyDescent="0.25">
      <c r="A36" s="240">
        <v>34</v>
      </c>
      <c r="B36" s="85" t="s">
        <v>595</v>
      </c>
      <c r="C36" s="85" t="s">
        <v>335</v>
      </c>
      <c r="D36" s="85" t="s">
        <v>550</v>
      </c>
      <c r="E36" s="127">
        <f>VLOOKUP(B36,'Round 1'!$B$10:$G$101,6,0)</f>
        <v>24</v>
      </c>
      <c r="F36" s="127">
        <f>VLOOKUP(B36,'Round 2'!$B$10:$G$96,6,0)</f>
        <v>16</v>
      </c>
      <c r="G36" s="127">
        <f>VLOOKUP(B36,'Round 3'!$B$10:$G$97,6,0)</f>
        <v>16</v>
      </c>
      <c r="H36" s="127">
        <f>VLOOKUP(B36,'Round 4'!$B$11:$K$102,6,0)</f>
        <v>13</v>
      </c>
      <c r="I36" s="127">
        <v>27</v>
      </c>
      <c r="J36" s="127">
        <f>VLOOKUP(B36,'Round 6'!$B$11:$G$80,6,0)</f>
        <v>2</v>
      </c>
      <c r="K36" s="127">
        <f>VLOOKUP(B36,'Round 7'!$B$11:$G$80,6,0)</f>
        <v>2</v>
      </c>
      <c r="L36" s="127">
        <f>VLOOKUP(B36,'Round 8'!$B$11:$G$80,6,0)</f>
        <v>14</v>
      </c>
      <c r="M36" s="127">
        <f>VLOOKUP(B36,'Round 9'!$B$10:$G$60,6,0)</f>
        <v>13</v>
      </c>
      <c r="N36" s="127">
        <v>28</v>
      </c>
      <c r="O36" s="127">
        <f>VLOOKUP(B36,'Round 11'!$B$10:$G$60,6,0)</f>
        <v>16</v>
      </c>
      <c r="P36" s="127">
        <f>VLOOKUP(B36,'Round 12'!$B$10:$G$60,6,0)</f>
        <v>1</v>
      </c>
      <c r="Q36" s="235">
        <f>SUM(E36:P36)-SUM(LARGE(E36:P36,{1,2}))</f>
        <v>117</v>
      </c>
      <c r="R36" s="126">
        <v>0</v>
      </c>
      <c r="S36" s="95">
        <v>0</v>
      </c>
      <c r="T36" s="186"/>
      <c r="Y36" s="235">
        <f t="shared" si="1"/>
        <v>172</v>
      </c>
      <c r="Z36" s="319">
        <v>11.553474999999999</v>
      </c>
      <c r="AA36" s="186"/>
      <c r="AB36" s="186"/>
      <c r="AC36" s="186"/>
      <c r="AD36" s="186"/>
      <c r="AI36" t="s">
        <v>399</v>
      </c>
      <c r="AJ36">
        <v>2.1224999999999996</v>
      </c>
    </row>
    <row r="37" spans="1:36" x14ac:dyDescent="0.25">
      <c r="A37" s="240">
        <v>35</v>
      </c>
      <c r="B37" s="85" t="s">
        <v>555</v>
      </c>
      <c r="C37" s="85" t="s">
        <v>666</v>
      </c>
      <c r="D37" s="85" t="s">
        <v>550</v>
      </c>
      <c r="E37" s="127">
        <f>VLOOKUP(B37,'Round 1'!$B$10:$G$101,6,0)</f>
        <v>4</v>
      </c>
      <c r="F37" s="127">
        <f>VLOOKUP(B37,'Round 2'!$B$10:$G$96,6,0)</f>
        <v>2</v>
      </c>
      <c r="G37" s="127">
        <f>VLOOKUP(B37,'Round 3'!$B$10:$G$97,6,0)</f>
        <v>8</v>
      </c>
      <c r="H37" s="127">
        <f>VLOOKUP(B37,'Round 4'!$B$11:$K$102,6,0)</f>
        <v>9</v>
      </c>
      <c r="I37" s="127">
        <f>VLOOKUP(B37,'ROUND 5'!$B$11:$G$80,6,0)</f>
        <v>3</v>
      </c>
      <c r="J37" s="127">
        <v>27</v>
      </c>
      <c r="K37" s="127">
        <v>28</v>
      </c>
      <c r="L37" s="127">
        <f>VLOOKUP(B37,'Round 8'!$B$11:$G$80,6,0)</f>
        <v>11</v>
      </c>
      <c r="M37" s="127">
        <v>23</v>
      </c>
      <c r="N37" s="127">
        <v>28</v>
      </c>
      <c r="O37" s="127">
        <v>21</v>
      </c>
      <c r="P37" s="127">
        <f>VLOOKUP(B37,'Round 12'!$B$10:$G$60,6,0)</f>
        <v>9</v>
      </c>
      <c r="Q37" s="235">
        <f>SUM(E37:P37)-SUM(LARGE(E37:P37,{1,2}))</f>
        <v>117</v>
      </c>
      <c r="R37" s="236">
        <v>0</v>
      </c>
      <c r="S37" s="237">
        <v>0</v>
      </c>
      <c r="T37" s="238"/>
      <c r="U37" s="238"/>
      <c r="V37" s="238"/>
      <c r="W37" s="239"/>
      <c r="X37" s="238"/>
      <c r="Y37" s="235">
        <f t="shared" si="1"/>
        <v>173</v>
      </c>
      <c r="Z37" s="319">
        <v>6.43825</v>
      </c>
      <c r="AA37" s="186"/>
      <c r="AB37" s="186"/>
      <c r="AC37" s="186"/>
      <c r="AD37" s="186"/>
      <c r="AI37" t="s">
        <v>544</v>
      </c>
      <c r="AJ37">
        <v>5.6599999999999998E-2</v>
      </c>
    </row>
    <row r="38" spans="1:36" x14ac:dyDescent="0.25">
      <c r="A38" s="233">
        <v>36</v>
      </c>
      <c r="B38" s="85" t="s">
        <v>541</v>
      </c>
      <c r="C38" s="85" t="s">
        <v>49</v>
      </c>
      <c r="D38" s="85" t="s">
        <v>550</v>
      </c>
      <c r="E38" s="127">
        <f>VLOOKUP(B38,'Round 1'!$B$10:$G$101,6,0)</f>
        <v>12</v>
      </c>
      <c r="F38" s="127">
        <f>VLOOKUP(B38,'Round 2'!$B$10:$G$96,6,0)</f>
        <v>13</v>
      </c>
      <c r="G38" s="127">
        <f>VLOOKUP(B38,'Round 3'!$B$10:$G$97,6,0)</f>
        <v>13</v>
      </c>
      <c r="H38" s="127">
        <f>VLOOKUP(B38,'Round 4'!$B$11:$K$102,6,0)</f>
        <v>8</v>
      </c>
      <c r="I38" s="127">
        <f>VLOOKUP(B38,'ROUND 5'!$B$11:$G$80,6,0)</f>
        <v>9</v>
      </c>
      <c r="J38" s="127">
        <f>VLOOKUP(B38,'Round 6'!$B$11:$G$80,6,0)</f>
        <v>14</v>
      </c>
      <c r="K38" s="127">
        <f>VLOOKUP(B38,'Round 7'!$B$11:$G$80,6,0)</f>
        <v>15</v>
      </c>
      <c r="L38" s="127">
        <f>VLOOKUP(B38,'Round 8'!$B$11:$G$80,6,0)</f>
        <v>11</v>
      </c>
      <c r="M38" s="127">
        <f>VLOOKUP(B38,'Round 9'!$B$10:$G$60,6,0)</f>
        <v>8</v>
      </c>
      <c r="N38" s="127">
        <v>28</v>
      </c>
      <c r="O38" s="127">
        <f>VLOOKUP(B38,'Round 11'!$B$10:$G$60,6,0)</f>
        <v>16</v>
      </c>
      <c r="P38" s="127">
        <v>28</v>
      </c>
      <c r="Q38" s="235">
        <f>SUM(E38:P38)-SUM(LARGE(E38:P38,{1,2}))</f>
        <v>119</v>
      </c>
      <c r="R38" s="126">
        <v>0</v>
      </c>
      <c r="S38" s="95">
        <v>0</v>
      </c>
      <c r="T38" s="150"/>
      <c r="U38" s="186"/>
      <c r="V38" s="186"/>
      <c r="X38" s="186"/>
      <c r="Y38" s="235">
        <f t="shared" si="1"/>
        <v>175</v>
      </c>
      <c r="Z38" s="319">
        <v>3.8983250000000003</v>
      </c>
      <c r="AA38" s="186"/>
      <c r="AB38" s="186"/>
      <c r="AC38" s="186"/>
      <c r="AD38" s="186"/>
      <c r="AI38" t="s">
        <v>661</v>
      </c>
      <c r="AJ38">
        <v>7.8815499999999998</v>
      </c>
    </row>
    <row r="39" spans="1:36" x14ac:dyDescent="0.25">
      <c r="A39" s="240">
        <v>37</v>
      </c>
      <c r="B39" s="85" t="s">
        <v>580</v>
      </c>
      <c r="C39" s="85" t="s">
        <v>49</v>
      </c>
      <c r="D39" s="85" t="s">
        <v>550</v>
      </c>
      <c r="E39" s="127">
        <f>VLOOKUP(B39,'Round 1'!$B$10:$G$101,6,0)</f>
        <v>8</v>
      </c>
      <c r="F39" s="127">
        <f>VLOOKUP(B39,'Round 2'!$B$10:$G$96,6,0)</f>
        <v>12</v>
      </c>
      <c r="G39" s="127">
        <f>VLOOKUP(B39,'Round 3'!$B$10:$G$97,6,0)</f>
        <v>11</v>
      </c>
      <c r="H39" s="127">
        <f>VLOOKUP(B39,'Round 4'!$B$11:$K$102,6,0)</f>
        <v>6</v>
      </c>
      <c r="I39" s="127">
        <f>VLOOKUP(B39,'ROUND 5'!$B$11:$G$80,6,0)</f>
        <v>22</v>
      </c>
      <c r="J39" s="127">
        <f>VLOOKUP(B39,'Round 6'!$B$11:$G$80,6,0)</f>
        <v>14</v>
      </c>
      <c r="K39" s="127">
        <f>VLOOKUP(B39,'Round 7'!$B$11:$G$80,6,0)</f>
        <v>9</v>
      </c>
      <c r="L39" s="127">
        <f>VLOOKUP(B39,'Round 8'!$B$11:$G$80,6,0)</f>
        <v>15</v>
      </c>
      <c r="M39" s="127">
        <v>23</v>
      </c>
      <c r="N39" s="127">
        <f>VLOOKUP(B39,'Round 10'!$B$10:$G$60,6,0)</f>
        <v>23</v>
      </c>
      <c r="O39" s="127">
        <v>21</v>
      </c>
      <c r="P39" s="127">
        <f>VLOOKUP(B39,'Round 12'!$B$10:$G$60,6,0)</f>
        <v>5</v>
      </c>
      <c r="Q39" s="235">
        <f>SUM(E39:P39)-SUM(LARGE(E39:P39,{1,2}))</f>
        <v>123</v>
      </c>
      <c r="R39" s="126" t="e">
        <f>VLOOKUP(B39,'Round 11'!$B$10:$W$45,9,0)+V39</f>
        <v>#N/A</v>
      </c>
      <c r="S39" s="95" t="e">
        <f>VLOOKUP(B39,'Round 11'!$B$10:$Y$45,22,0)+W39</f>
        <v>#N/A</v>
      </c>
      <c r="T39" s="41"/>
      <c r="W39" s="186"/>
      <c r="Y39" s="235">
        <f t="shared" si="1"/>
        <v>169</v>
      </c>
      <c r="Z39" s="319">
        <v>2.3347499999999997</v>
      </c>
      <c r="AA39" s="186"/>
      <c r="AB39" s="186"/>
      <c r="AC39" s="186"/>
      <c r="AD39" s="186"/>
      <c r="AI39" t="s">
        <v>205</v>
      </c>
      <c r="AJ39">
        <v>7.442899999999999</v>
      </c>
    </row>
    <row r="40" spans="1:36" x14ac:dyDescent="0.25">
      <c r="A40" s="240">
        <v>38</v>
      </c>
      <c r="B40" s="85" t="s">
        <v>421</v>
      </c>
      <c r="C40" s="85" t="s">
        <v>39</v>
      </c>
      <c r="D40" s="85" t="s">
        <v>550</v>
      </c>
      <c r="E40" s="127">
        <f>VLOOKUP(B40,'Round 1'!$B$10:$G$101,6,0)</f>
        <v>12</v>
      </c>
      <c r="F40" s="127">
        <f>VLOOKUP(B40,'Round 2'!$B$10:$G$96,6,0)</f>
        <v>17</v>
      </c>
      <c r="G40" s="127">
        <f>VLOOKUP(B40,'Round 3'!$B$10:$G$97,6,0)</f>
        <v>19</v>
      </c>
      <c r="H40" s="127">
        <f>VLOOKUP(B40,'Round 4'!$B$11:$K$102,6,0)</f>
        <v>17</v>
      </c>
      <c r="I40" s="127">
        <v>27</v>
      </c>
      <c r="J40" s="127">
        <f>VLOOKUP(B40,'Round 6'!$B$11:$G$80,6,0)</f>
        <v>22</v>
      </c>
      <c r="K40" s="127">
        <f>VLOOKUP(B40,'Round 7'!$B$11:$G$80,6,0)</f>
        <v>11</v>
      </c>
      <c r="L40" s="127">
        <f>VLOOKUP(B40,'Round 8'!$B$11:$G$80,6,0)</f>
        <v>2</v>
      </c>
      <c r="M40" s="127">
        <f>VLOOKUP(B40,'Round 9'!$B$10:$G$80,6,0)</f>
        <v>18</v>
      </c>
      <c r="N40" s="127">
        <f>VLOOKUP(B40,'Round 10'!$B$10:$G$60,6,0)</f>
        <v>16</v>
      </c>
      <c r="O40" s="127">
        <f>VLOOKUP(B40,'Round 11'!$B$10:$G$60,6,0)</f>
        <v>7</v>
      </c>
      <c r="P40" s="127">
        <f>VLOOKUP(B40,'Round 12'!$B$10:$G$60,6,0)</f>
        <v>5</v>
      </c>
      <c r="Q40" s="235">
        <f>SUM(E40:P40)-SUM(LARGE(E40:P40,{1,2}))</f>
        <v>124</v>
      </c>
      <c r="R40" s="126">
        <v>0</v>
      </c>
      <c r="S40" s="95">
        <v>0</v>
      </c>
      <c r="T40" s="186"/>
      <c r="Y40" s="235">
        <f t="shared" si="1"/>
        <v>173</v>
      </c>
      <c r="Z40" s="319">
        <v>7.1457499999999987</v>
      </c>
      <c r="AA40" s="186"/>
      <c r="AB40" s="186"/>
      <c r="AC40" s="186"/>
      <c r="AD40" s="186"/>
      <c r="AI40" t="s">
        <v>131</v>
      </c>
      <c r="AJ40">
        <v>18.522349999999996</v>
      </c>
    </row>
    <row r="41" spans="1:36" x14ac:dyDescent="0.25">
      <c r="A41" s="240">
        <v>39</v>
      </c>
      <c r="B41" s="85" t="s">
        <v>661</v>
      </c>
      <c r="C41" s="85" t="s">
        <v>335</v>
      </c>
      <c r="D41" s="85" t="s">
        <v>550</v>
      </c>
      <c r="E41" s="127">
        <v>29</v>
      </c>
      <c r="F41" s="127">
        <f>VLOOKUP(B41,'Round 2'!$B$10:$G$96,6,0)</f>
        <v>13</v>
      </c>
      <c r="G41" s="127">
        <f>VLOOKUP(B41,'Round 3'!$B$10:$G$97,6,0)</f>
        <v>19</v>
      </c>
      <c r="H41" s="127">
        <f>VLOOKUP(B41,'Round 4'!$B$11:$K$102,6,0)</f>
        <v>1</v>
      </c>
      <c r="I41" s="127">
        <f>VLOOKUP(B41,'ROUND 5'!$B$11:$G$80,6,0)</f>
        <v>13</v>
      </c>
      <c r="J41" s="127">
        <f>VLOOKUP(B41,'Round 6'!$B$11:$G$80,6,0)</f>
        <v>9</v>
      </c>
      <c r="K41" s="127">
        <f>VLOOKUP(B41,'Round 7'!$B$11:$G$80,6,0)</f>
        <v>13</v>
      </c>
      <c r="L41" s="127">
        <f>VLOOKUP(B41,'Round 8'!$B$11:$G$80,6,0)</f>
        <v>13</v>
      </c>
      <c r="M41" s="127">
        <f>VLOOKUP(B41,'Round 9'!$B$10:$G$60,6,0)</f>
        <v>12</v>
      </c>
      <c r="N41" s="127">
        <v>28</v>
      </c>
      <c r="O41" s="127">
        <v>21</v>
      </c>
      <c r="P41" s="127">
        <f>VLOOKUP(B41,'Round 12'!$B$10:$G$60,6,0)</f>
        <v>11</v>
      </c>
      <c r="Q41" s="235">
        <f>SUM(E41:P41)-SUM(LARGE(E41:P41,{1,2}))</f>
        <v>125</v>
      </c>
      <c r="R41" s="126">
        <v>0</v>
      </c>
      <c r="S41" s="95">
        <v>0</v>
      </c>
      <c r="T41" s="186"/>
      <c r="Y41" s="235">
        <f t="shared" si="1"/>
        <v>182</v>
      </c>
      <c r="Z41" s="319">
        <v>7.8815499999999998</v>
      </c>
      <c r="AA41" s="186"/>
      <c r="AB41" s="186"/>
      <c r="AC41" s="186"/>
      <c r="AD41" s="186"/>
      <c r="AI41" t="s">
        <v>646</v>
      </c>
      <c r="AJ41">
        <v>0</v>
      </c>
    </row>
    <row r="42" spans="1:36" x14ac:dyDescent="0.25">
      <c r="A42" s="240">
        <v>40</v>
      </c>
      <c r="B42" s="85" t="s">
        <v>413</v>
      </c>
      <c r="C42" s="85" t="s">
        <v>49</v>
      </c>
      <c r="D42" s="85" t="s">
        <v>550</v>
      </c>
      <c r="E42" s="127">
        <f>VLOOKUP(B42,'Round 1'!$B$10:$G$101,6,0)</f>
        <v>5</v>
      </c>
      <c r="F42" s="127">
        <f>VLOOKUP(B42,'Round 2'!$B$10:$G$96,6,0)</f>
        <v>13</v>
      </c>
      <c r="G42" s="127">
        <f>VLOOKUP(B42,'Round 3'!$B$10:$G$97,6,0)</f>
        <v>11</v>
      </c>
      <c r="H42" s="127">
        <f>VLOOKUP(B42,'Round 4'!$B$11:$K$102,6,0)</f>
        <v>10</v>
      </c>
      <c r="I42" s="127">
        <f>VLOOKUP(B42,'ROUND 5'!$B$11:$G$80,6,0)</f>
        <v>3</v>
      </c>
      <c r="J42" s="127">
        <f>VLOOKUP(B42,'Round 6'!$B$11:$G$80,6,0)</f>
        <v>12</v>
      </c>
      <c r="K42" s="127">
        <f>VLOOKUP(B42,'Round 7'!$B$11:$G$80,6,0)</f>
        <v>14</v>
      </c>
      <c r="L42" s="127">
        <f>VLOOKUP(B42,'Round 8'!$B$11:$G$80,6,0)</f>
        <v>18</v>
      </c>
      <c r="M42" s="127">
        <f>VLOOKUP(B42,'Round 9'!$B$10:$G$60,6,0)</f>
        <v>18</v>
      </c>
      <c r="N42" s="127">
        <f>VLOOKUP(B42,'Round 10'!$B$10:$G$60,6,0)</f>
        <v>23</v>
      </c>
      <c r="O42" s="127">
        <v>21</v>
      </c>
      <c r="P42" s="127">
        <v>28</v>
      </c>
      <c r="Q42" s="235">
        <f>SUM(E42:P42)-SUM(LARGE(E42:P42,{1,2}))</f>
        <v>125</v>
      </c>
      <c r="R42" s="236">
        <v>0</v>
      </c>
      <c r="S42" s="237">
        <v>0</v>
      </c>
      <c r="T42" s="238"/>
      <c r="U42" s="238"/>
      <c r="V42" s="238"/>
      <c r="W42" s="238"/>
      <c r="X42" s="238"/>
      <c r="Y42" s="235">
        <f t="shared" si="1"/>
        <v>176</v>
      </c>
      <c r="Z42" s="319">
        <v>6.1410999999999998</v>
      </c>
      <c r="AA42" s="186"/>
      <c r="AB42" s="186"/>
      <c r="AC42" s="186"/>
      <c r="AD42" s="186"/>
      <c r="AI42" t="s">
        <v>545</v>
      </c>
      <c r="AJ42">
        <v>2.4055</v>
      </c>
    </row>
    <row r="43" spans="1:36" x14ac:dyDescent="0.25">
      <c r="A43" s="233">
        <v>41</v>
      </c>
      <c r="B43" s="85" t="s">
        <v>192</v>
      </c>
      <c r="C43" s="85" t="s">
        <v>49</v>
      </c>
      <c r="D43" s="85" t="s">
        <v>550</v>
      </c>
      <c r="E43" s="127">
        <v>29</v>
      </c>
      <c r="F43" s="127">
        <f>VLOOKUP(B43,'Round 2'!$B$10:$G$96,6,0)</f>
        <v>8</v>
      </c>
      <c r="G43" s="127">
        <f>VLOOKUP(B43,'Round 3'!$B$10:$G$97,6,0)</f>
        <v>10</v>
      </c>
      <c r="H43" s="127">
        <f>VLOOKUP(B43,'Round 4'!$B$11:$K$102,6,0)</f>
        <v>5</v>
      </c>
      <c r="I43" s="127">
        <f>VLOOKUP(B43,'ROUND 5'!$B$11:$G$80,6,0)</f>
        <v>16</v>
      </c>
      <c r="J43" s="127">
        <f>VLOOKUP(B43,'Round 6'!$B$11:$G$80,6,0)</f>
        <v>12</v>
      </c>
      <c r="K43" s="127">
        <f>VLOOKUP(B43,'Round 7'!$B$11:$G$80,6,0)</f>
        <v>16</v>
      </c>
      <c r="L43" s="127">
        <f>VLOOKUP(B43,'Round 8'!$B$11:$G$80,6,0)</f>
        <v>14</v>
      </c>
      <c r="M43" s="127">
        <v>23</v>
      </c>
      <c r="N43" s="127">
        <f>VLOOKUP(B43,'Round 10'!$B$10:$G$60,6,0)</f>
        <v>14</v>
      </c>
      <c r="O43" s="127">
        <v>21</v>
      </c>
      <c r="P43" s="127">
        <v>21</v>
      </c>
      <c r="Q43" s="235">
        <f>SUM(E43:P43)-SUM(LARGE(E43:P43,{1,2}))</f>
        <v>137</v>
      </c>
      <c r="R43" s="126">
        <v>0</v>
      </c>
      <c r="S43" s="95">
        <v>0</v>
      </c>
      <c r="T43" s="186"/>
      <c r="Y43" s="235">
        <f t="shared" si="1"/>
        <v>189</v>
      </c>
      <c r="Z43" s="319">
        <v>1.6484749999999997</v>
      </c>
      <c r="AA43" s="186"/>
      <c r="AB43" s="186"/>
      <c r="AC43" s="186"/>
      <c r="AD43" s="186"/>
      <c r="AI43" t="s">
        <v>531</v>
      </c>
      <c r="AJ43">
        <v>46.419074999999992</v>
      </c>
    </row>
    <row r="44" spans="1:36" x14ac:dyDescent="0.25">
      <c r="A44" s="240">
        <v>42</v>
      </c>
      <c r="B44" s="85" t="s">
        <v>640</v>
      </c>
      <c r="C44" s="85" t="s">
        <v>39</v>
      </c>
      <c r="D44" s="85" t="s">
        <v>550</v>
      </c>
      <c r="E44" s="127">
        <v>29</v>
      </c>
      <c r="F44" s="127">
        <f>VLOOKUP(B44,'Round 2'!$B$10:$G$96,6,0)</f>
        <v>10</v>
      </c>
      <c r="G44" s="127">
        <f>VLOOKUP(B44,'Round 3'!$B$10:$G$97,6,0)</f>
        <v>9</v>
      </c>
      <c r="H44" s="127">
        <f>VLOOKUP(B44,'Round 4'!$B$11:$K$102,6,0)</f>
        <v>8</v>
      </c>
      <c r="I44" s="127">
        <f>VLOOKUP(B44,'ROUND 5'!$B$11:$G$80,6,0)</f>
        <v>14</v>
      </c>
      <c r="J44" s="127">
        <f>VLOOKUP(B44,'Round 6'!$B$11:$G$80,6,0)</f>
        <v>11</v>
      </c>
      <c r="K44" s="127">
        <f>VLOOKUP(B44,'Round 7'!$B$11:$G$80,6,0)</f>
        <v>16</v>
      </c>
      <c r="L44" s="127">
        <f>VLOOKUP(B44,'Round 8'!$B$11:$G$80,6,0)</f>
        <v>20</v>
      </c>
      <c r="M44" s="127">
        <f>VLOOKUP(B44,'Round 9'!$B$10:$G$80,6,0)</f>
        <v>18</v>
      </c>
      <c r="N44" s="127">
        <v>28</v>
      </c>
      <c r="O44" s="127">
        <v>21</v>
      </c>
      <c r="P44" s="127">
        <f>VLOOKUP(B44,'Round 12'!$B$10:$G$60,6,0)</f>
        <v>15</v>
      </c>
      <c r="Q44" s="235">
        <f>SUM(E44:P44)-SUM(LARGE(E44:P44,{1,2}))</f>
        <v>142</v>
      </c>
      <c r="R44" s="126">
        <v>0</v>
      </c>
      <c r="S44" s="95">
        <v>0</v>
      </c>
      <c r="T44" s="186"/>
      <c r="Y44" s="235">
        <f t="shared" si="1"/>
        <v>199</v>
      </c>
      <c r="Z44" s="319">
        <v>1.096625</v>
      </c>
      <c r="AA44" s="186"/>
      <c r="AB44" s="186"/>
      <c r="AC44" s="186"/>
      <c r="AD44" s="186"/>
      <c r="AI44" t="s">
        <v>586</v>
      </c>
      <c r="AJ44">
        <v>0</v>
      </c>
    </row>
    <row r="45" spans="1:36" x14ac:dyDescent="0.25">
      <c r="A45" s="240">
        <v>43</v>
      </c>
      <c r="B45" s="85" t="s">
        <v>194</v>
      </c>
      <c r="C45" s="85" t="s">
        <v>31</v>
      </c>
      <c r="D45" s="85" t="s">
        <v>550</v>
      </c>
      <c r="E45" s="127">
        <f>VLOOKUP(B45,'Round 1'!$B$10:$G$101,6,0)</f>
        <v>12</v>
      </c>
      <c r="F45" s="127">
        <f>VLOOKUP(B45,'Round 2'!$B$10:$G$96,6,0)</f>
        <v>12</v>
      </c>
      <c r="G45" s="127">
        <f>VLOOKUP(B45,'Round 3'!$B$10:$G$97,6,0)</f>
        <v>5</v>
      </c>
      <c r="H45" s="127">
        <f>VLOOKUP(B45,'Round 4'!$B$11:$K$102,6,0)</f>
        <v>11</v>
      </c>
      <c r="I45" s="127">
        <f>VLOOKUP(B45,'ROUND 5'!$B$11:$G$80,6,0)</f>
        <v>8</v>
      </c>
      <c r="J45" s="127">
        <v>27</v>
      </c>
      <c r="K45" s="127">
        <f>VLOOKUP(B45,'Round 7'!$B$11:$G$80,6,0)</f>
        <v>16</v>
      </c>
      <c r="L45" s="127">
        <v>29</v>
      </c>
      <c r="M45" s="127">
        <f>VLOOKUP(B45,'Round 9'!$B$10:$G$60,6,0)</f>
        <v>4</v>
      </c>
      <c r="N45" s="127">
        <v>28</v>
      </c>
      <c r="O45" s="127">
        <v>21</v>
      </c>
      <c r="P45" s="127">
        <v>28</v>
      </c>
      <c r="Q45" s="235">
        <f>SUM(E45:P45)-SUM(LARGE(E45:P45,{1,2}))</f>
        <v>144</v>
      </c>
      <c r="R45" s="126">
        <v>4.2450000000000001</v>
      </c>
      <c r="S45" s="95">
        <v>9</v>
      </c>
      <c r="T45" s="186"/>
      <c r="V45">
        <v>4.2450000000000001</v>
      </c>
      <c r="W45" s="186">
        <v>9</v>
      </c>
      <c r="Y45" s="235">
        <f t="shared" si="1"/>
        <v>201</v>
      </c>
      <c r="Z45" s="319">
        <v>7.655149999999999</v>
      </c>
      <c r="AA45" s="186"/>
      <c r="AB45" s="186"/>
      <c r="AC45" s="186"/>
      <c r="AD45" s="186"/>
      <c r="AI45" t="s">
        <v>420</v>
      </c>
      <c r="AJ45">
        <v>5.0091000000000001</v>
      </c>
    </row>
    <row r="46" spans="1:36" x14ac:dyDescent="0.25">
      <c r="A46" s="240">
        <v>44</v>
      </c>
      <c r="B46" s="85" t="s">
        <v>642</v>
      </c>
      <c r="C46" s="85" t="s">
        <v>412</v>
      </c>
      <c r="D46" s="85" t="s">
        <v>550</v>
      </c>
      <c r="E46" s="127">
        <v>29</v>
      </c>
      <c r="F46" s="127">
        <f>VLOOKUP(B46,'Round 2'!$B$10:$G$96,6,0)</f>
        <v>18</v>
      </c>
      <c r="G46" s="127">
        <f>VLOOKUP(B46,'Round 3'!$B$10:$G$97,6,0)</f>
        <v>15</v>
      </c>
      <c r="H46" s="127">
        <f>VLOOKUP(B46,'Round 4'!$B$11:$K$102,6,0)</f>
        <v>10</v>
      </c>
      <c r="I46" s="127">
        <f>VLOOKUP(B46,'ROUND 5'!$B$11:$G$80,6,0)</f>
        <v>22</v>
      </c>
      <c r="J46" s="127">
        <f>VLOOKUP(B46,'Round 6'!$B$11:$G$80,6,0)</f>
        <v>13</v>
      </c>
      <c r="K46" s="127">
        <f>VLOOKUP(B46,'Round 7'!$B$11:$G$80,6,0)</f>
        <v>23</v>
      </c>
      <c r="L46" s="127">
        <f>VLOOKUP(B46,'Round 8'!$B$11:$G$80,6,0)</f>
        <v>12</v>
      </c>
      <c r="M46" s="127">
        <f>VLOOKUP(B46,'Round 9'!$B$10:$G$80,6,0)</f>
        <v>11</v>
      </c>
      <c r="N46" s="127">
        <f>VLOOKUP(B46,'Round 10'!$B$10:$G$60,6,0)</f>
        <v>23</v>
      </c>
      <c r="O46" s="127">
        <f>VLOOKUP(B46,'Round 11'!$B$10:$G$60,6,0)</f>
        <v>16</v>
      </c>
      <c r="P46" s="127">
        <f>VLOOKUP(B46,'Round 12'!$B$10:$G$60,6,0)</f>
        <v>8</v>
      </c>
      <c r="Q46" s="235">
        <f>SUM(E46:P46)-SUM(LARGE(E46:P46,{1,2}))</f>
        <v>148</v>
      </c>
      <c r="R46" s="126">
        <v>0</v>
      </c>
      <c r="S46" s="95">
        <v>0</v>
      </c>
      <c r="T46" s="186"/>
      <c r="Y46" s="235">
        <f t="shared" si="1"/>
        <v>200</v>
      </c>
      <c r="Z46" s="319">
        <v>2.3630499999999999</v>
      </c>
      <c r="AA46" s="186"/>
      <c r="AB46" s="186"/>
      <c r="AC46" s="186"/>
      <c r="AD46" s="186"/>
      <c r="AI46" t="s">
        <v>588</v>
      </c>
      <c r="AJ46">
        <v>0</v>
      </c>
    </row>
    <row r="47" spans="1:36" x14ac:dyDescent="0.25">
      <c r="A47" s="240">
        <v>45</v>
      </c>
      <c r="B47" s="85" t="s">
        <v>419</v>
      </c>
      <c r="C47" s="85" t="s">
        <v>49</v>
      </c>
      <c r="D47" s="85" t="s">
        <v>550</v>
      </c>
      <c r="E47" s="127">
        <f>VLOOKUP(B47,'Round 1'!$B$10:$G$101,6,0)</f>
        <v>3</v>
      </c>
      <c r="F47" s="127">
        <f>VLOOKUP(B47,'Round 2'!$B$10:$G$96,6,0)</f>
        <v>24</v>
      </c>
      <c r="G47" s="127">
        <f>VLOOKUP(B47,'Round 3'!$B$10:$G$97,6,0)</f>
        <v>11</v>
      </c>
      <c r="H47" s="127">
        <f>VLOOKUP(B47,'Round 4'!$B$11:$K$102,6,0)</f>
        <v>13</v>
      </c>
      <c r="I47" s="127">
        <f>VLOOKUP(B47,'ROUND 5'!$B$11:$G$80,6,0)</f>
        <v>12</v>
      </c>
      <c r="J47" s="127">
        <f>VLOOKUP(B47,'Round 6'!$B$11:$G$80,6,0)</f>
        <v>22</v>
      </c>
      <c r="K47" s="127">
        <f>VLOOKUP(B47,'Round 7'!$B$11:$G$80,6,0)</f>
        <v>9</v>
      </c>
      <c r="L47" s="127">
        <f>VLOOKUP(B47,'Round 8'!$B$11:$G$80,6,0)</f>
        <v>16</v>
      </c>
      <c r="M47" s="127">
        <v>23</v>
      </c>
      <c r="N47" s="127">
        <f>VLOOKUP(B47,'Round 10'!$B$10:$G$60,6,0)</f>
        <v>23</v>
      </c>
      <c r="O47" s="127">
        <f>VLOOKUP(B47,'Round 11'!$B$10:$G$60,6,0)</f>
        <v>16</v>
      </c>
      <c r="P47" s="127">
        <v>28</v>
      </c>
      <c r="Q47" s="235">
        <f>SUM(E47:P47)-SUM(LARGE(E47:P47,{1,2}))</f>
        <v>148</v>
      </c>
      <c r="R47" s="126">
        <v>0</v>
      </c>
      <c r="S47" s="95">
        <v>0</v>
      </c>
      <c r="T47" s="186"/>
      <c r="Y47" s="235">
        <f t="shared" si="1"/>
        <v>200</v>
      </c>
      <c r="Z47" s="319">
        <v>1.5282</v>
      </c>
      <c r="AA47" s="186"/>
      <c r="AB47" s="186"/>
      <c r="AC47" s="186"/>
      <c r="AD47" s="186"/>
      <c r="AI47" t="s">
        <v>213</v>
      </c>
      <c r="AJ47">
        <v>0.63674999999999993</v>
      </c>
    </row>
    <row r="48" spans="1:36" x14ac:dyDescent="0.25">
      <c r="A48" s="233">
        <v>46</v>
      </c>
      <c r="B48" s="85" t="s">
        <v>211</v>
      </c>
      <c r="C48" s="85" t="s">
        <v>251</v>
      </c>
      <c r="D48" s="85" t="s">
        <v>550</v>
      </c>
      <c r="E48" s="127">
        <f>VLOOKUP(B48,'Round 1'!$B$10:$G$101,6,0)</f>
        <v>7</v>
      </c>
      <c r="F48" s="127">
        <f>VLOOKUP(B48,'Round 2'!$B$10:$G$96,6,0)</f>
        <v>8</v>
      </c>
      <c r="G48" s="127">
        <f>VLOOKUP(B48,'Round 3'!$B$10:$G$97,6,0)</f>
        <v>2</v>
      </c>
      <c r="H48" s="127">
        <f>VLOOKUP(B48,'Round 4'!$B$11:$K$102,6,0)</f>
        <v>5</v>
      </c>
      <c r="I48" s="127">
        <v>27</v>
      </c>
      <c r="J48" s="127">
        <v>27</v>
      </c>
      <c r="K48" s="127">
        <v>28</v>
      </c>
      <c r="L48" s="127">
        <v>29</v>
      </c>
      <c r="M48" s="127">
        <v>23</v>
      </c>
      <c r="N48" s="127">
        <v>28</v>
      </c>
      <c r="O48" s="127">
        <v>21</v>
      </c>
      <c r="P48" s="127">
        <f>VLOOKUP(B48,'Round 12'!$B$10:$G$60,6,0)</f>
        <v>3</v>
      </c>
      <c r="Q48" s="235">
        <f>SUM(E48:P48)-SUM(LARGE(E48:P48,{1,2}))</f>
        <v>151</v>
      </c>
      <c r="R48" s="126" t="e">
        <f>VLOOKUP(B48,'Round 11'!$B$10:$W$45,9,0)+V48</f>
        <v>#N/A</v>
      </c>
      <c r="S48" s="95" t="e">
        <f>VLOOKUP(B48,'Round 11'!$B$10:$Y$45,22,0)+W48</f>
        <v>#N/A</v>
      </c>
      <c r="T48" s="186"/>
      <c r="W48" s="186"/>
      <c r="Y48" s="235">
        <f t="shared" si="1"/>
        <v>208</v>
      </c>
      <c r="Z48" s="319">
        <v>5.1576749999999993</v>
      </c>
      <c r="AA48" s="186"/>
      <c r="AB48" s="186"/>
      <c r="AC48" s="186"/>
      <c r="AD48" s="186"/>
      <c r="AI48" t="s">
        <v>421</v>
      </c>
      <c r="AJ48">
        <v>7.1457499999999987</v>
      </c>
    </row>
    <row r="49" spans="1:36" x14ac:dyDescent="0.25">
      <c r="A49" s="240">
        <v>47</v>
      </c>
      <c r="B49" s="85" t="s">
        <v>581</v>
      </c>
      <c r="C49" s="85" t="s">
        <v>127</v>
      </c>
      <c r="D49" s="85" t="s">
        <v>550</v>
      </c>
      <c r="E49" s="127">
        <f>VLOOKUP(B49,'Round 1'!$B$10:$G$101,6,0)</f>
        <v>6</v>
      </c>
      <c r="F49" s="127">
        <f>VLOOKUP(B49,'Round 2'!$B$10:$G$96,6,0)</f>
        <v>8</v>
      </c>
      <c r="G49" s="127">
        <f>VLOOKUP(B49,'Round 3'!$B$10:$G$97,6,0)</f>
        <v>10</v>
      </c>
      <c r="H49" s="127">
        <f>VLOOKUP(B49,'Round 4'!$B$11:$K$102,6,0)</f>
        <v>25</v>
      </c>
      <c r="I49" s="127">
        <v>27</v>
      </c>
      <c r="J49" s="127">
        <f>VLOOKUP(B49,'Round 6'!$B$11:$G$80,6,0)</f>
        <v>14</v>
      </c>
      <c r="K49" s="127">
        <v>28</v>
      </c>
      <c r="L49" s="127">
        <f>VLOOKUP(B49,'Round 8'!$B$11:$G$80,6,0)</f>
        <v>7</v>
      </c>
      <c r="M49" s="127">
        <v>23</v>
      </c>
      <c r="N49" s="127">
        <v>28</v>
      </c>
      <c r="O49" s="127">
        <f>VLOOKUP(B49,'Round 11'!$B$10:$G$60,6,0)</f>
        <v>3</v>
      </c>
      <c r="P49" s="127">
        <v>28</v>
      </c>
      <c r="Q49" s="235">
        <f>SUM(E49:P49)-SUM(LARGE(E49:P49,{1,2}))</f>
        <v>151</v>
      </c>
      <c r="R49" s="126">
        <v>0</v>
      </c>
      <c r="S49" s="95">
        <v>0</v>
      </c>
      <c r="T49" s="186"/>
      <c r="Y49" s="235">
        <f t="shared" si="1"/>
        <v>207</v>
      </c>
      <c r="Z49" s="319">
        <v>3.0705499999999999</v>
      </c>
      <c r="AB49" s="186"/>
      <c r="AC49" s="186"/>
      <c r="AD49" s="186"/>
      <c r="AI49" t="s">
        <v>526</v>
      </c>
      <c r="AJ49">
        <v>4.4006500000000006</v>
      </c>
    </row>
    <row r="50" spans="1:36" x14ac:dyDescent="0.25">
      <c r="A50" s="240">
        <v>48</v>
      </c>
      <c r="B50" s="85" t="s">
        <v>540</v>
      </c>
      <c r="C50" s="85" t="s">
        <v>335</v>
      </c>
      <c r="D50" s="85" t="s">
        <v>550</v>
      </c>
      <c r="E50" s="127">
        <f>VLOOKUP(B50,'Round 1'!$B$10:$G$101,6,0)</f>
        <v>10</v>
      </c>
      <c r="F50" s="127">
        <f>VLOOKUP(B50,'Round 2'!$B$10:$G$96,6,0)</f>
        <v>6</v>
      </c>
      <c r="G50" s="127">
        <f>VLOOKUP(B50,'Round 3'!$B$10:$G$97,6,0)</f>
        <v>8</v>
      </c>
      <c r="H50" s="127">
        <f>VLOOKUP(B50,'Round 4'!$B$11:$K$102,6,0)</f>
        <v>12</v>
      </c>
      <c r="I50" s="127">
        <v>27</v>
      </c>
      <c r="J50" s="127">
        <f>VLOOKUP(B50,'Round 6'!$B$11:$G$80,6,0)</f>
        <v>9</v>
      </c>
      <c r="K50" s="127">
        <v>28</v>
      </c>
      <c r="L50" s="127">
        <f>VLOOKUP(B50,'Round 8'!$B$11:$G$80,6,0)</f>
        <v>9</v>
      </c>
      <c r="M50" s="127">
        <v>23</v>
      </c>
      <c r="N50" s="127">
        <v>28</v>
      </c>
      <c r="O50" s="127">
        <v>21</v>
      </c>
      <c r="P50" s="127">
        <v>28</v>
      </c>
      <c r="Q50" s="235">
        <f>SUM(E50:P50)-SUM(LARGE(E50:P50,{1,2}))</f>
        <v>153</v>
      </c>
      <c r="R50" s="126">
        <v>0</v>
      </c>
      <c r="S50" s="95">
        <v>0</v>
      </c>
      <c r="T50" s="186"/>
      <c r="Y50" s="235">
        <f t="shared" si="1"/>
        <v>209</v>
      </c>
      <c r="Z50" s="319">
        <v>2.0022250000000001</v>
      </c>
      <c r="AB50" s="186"/>
      <c r="AC50" s="186"/>
      <c r="AD50" s="186"/>
      <c r="AI50" t="s">
        <v>435</v>
      </c>
      <c r="AJ50">
        <v>10.230449999999999</v>
      </c>
    </row>
    <row r="51" spans="1:36" x14ac:dyDescent="0.25">
      <c r="A51" s="240">
        <v>49</v>
      </c>
      <c r="B51" s="85" t="s">
        <v>355</v>
      </c>
      <c r="C51" s="85" t="s">
        <v>31</v>
      </c>
      <c r="D51" s="85" t="s">
        <v>670</v>
      </c>
      <c r="E51" s="127">
        <v>29</v>
      </c>
      <c r="F51" s="127">
        <f>VLOOKUP(B51,'Round 2'!$B$10:$G$96,6,0)</f>
        <v>3</v>
      </c>
      <c r="G51" s="127">
        <f>VLOOKUP(B51,'Round 3'!$B$10:$G$97,6,0)</f>
        <v>7</v>
      </c>
      <c r="H51" s="127">
        <v>30</v>
      </c>
      <c r="I51" s="127">
        <f>VLOOKUP(B51,'ROUND 5'!$B$11:$G$80,6,0)</f>
        <v>1</v>
      </c>
      <c r="J51" s="127">
        <v>27</v>
      </c>
      <c r="K51" s="127">
        <f>VLOOKUP(B51,'Round 7'!$B$11:$G$80,6,0)</f>
        <v>2</v>
      </c>
      <c r="L51" s="127">
        <v>29</v>
      </c>
      <c r="M51" s="127">
        <f>VLOOKUP(B51,'Round 9'!$B$10:$G$80,6,0)</f>
        <v>8</v>
      </c>
      <c r="N51" s="127">
        <v>28</v>
      </c>
      <c r="O51" s="127">
        <v>21</v>
      </c>
      <c r="P51" s="127">
        <v>28</v>
      </c>
      <c r="Q51" s="235">
        <f>SUM(E51:P51)-SUM(LARGE(E51:P51,{1,2}))</f>
        <v>154</v>
      </c>
      <c r="R51" s="126" t="e">
        <f>VLOOKUP(B51,'Round 11'!$B$10:$W$45,9,0)+V51</f>
        <v>#N/A</v>
      </c>
      <c r="S51" s="95" t="e">
        <f>VLOOKUP(B51,'Round 11'!$B$10:$Y$45,22,0)+W51</f>
        <v>#N/A</v>
      </c>
      <c r="T51" s="186"/>
      <c r="W51" s="186"/>
      <c r="Y51" s="235">
        <f t="shared" si="1"/>
        <v>213</v>
      </c>
      <c r="Z51" s="319">
        <v>20.093</v>
      </c>
      <c r="AB51" s="186"/>
      <c r="AC51" s="186"/>
      <c r="AD51" s="186"/>
      <c r="AI51" t="s">
        <v>402</v>
      </c>
      <c r="AJ51">
        <v>1.860725</v>
      </c>
    </row>
    <row r="52" spans="1:36" x14ac:dyDescent="0.25">
      <c r="A52" s="240">
        <v>50</v>
      </c>
      <c r="B52" s="85" t="s">
        <v>141</v>
      </c>
      <c r="C52" s="85" t="s">
        <v>39</v>
      </c>
      <c r="D52" s="85" t="s">
        <v>550</v>
      </c>
      <c r="E52" s="127">
        <f>VLOOKUP(B52,'Round 1'!$B$10:$G$101,6,0)</f>
        <v>11</v>
      </c>
      <c r="F52" s="127">
        <v>29</v>
      </c>
      <c r="G52" s="127">
        <f>VLOOKUP(B52,'Round 3'!$B$10:$G$97,6,0)</f>
        <v>19</v>
      </c>
      <c r="H52" s="127">
        <f>VLOOKUP(B52,'Round 4'!$B$11:$K$102,6,0)</f>
        <v>4</v>
      </c>
      <c r="I52" s="127">
        <v>27</v>
      </c>
      <c r="J52" s="127">
        <v>27</v>
      </c>
      <c r="K52" s="127">
        <f>VLOOKUP(B52,'Round 7'!$B$11:$G$80,6,0)</f>
        <v>3</v>
      </c>
      <c r="L52" s="127">
        <f>VLOOKUP(B52,'Round 8'!$B$11:$G$80,6,0)</f>
        <v>13</v>
      </c>
      <c r="M52" s="127">
        <f>VLOOKUP(B52,'Round 9'!$B$10:$G$80,6,0)</f>
        <v>2</v>
      </c>
      <c r="N52" s="127">
        <v>28</v>
      </c>
      <c r="O52" s="127">
        <v>21</v>
      </c>
      <c r="P52" s="127">
        <v>28</v>
      </c>
      <c r="Q52" s="235">
        <f>SUM(E52:P52)-SUM(LARGE(E52:P52,{1,2}))</f>
        <v>155</v>
      </c>
      <c r="R52" s="126">
        <v>0</v>
      </c>
      <c r="S52" s="95">
        <v>0</v>
      </c>
      <c r="T52" s="186"/>
      <c r="Y52" s="235">
        <f t="shared" si="1"/>
        <v>212</v>
      </c>
      <c r="Z52" s="319">
        <v>12.048725000000001</v>
      </c>
      <c r="AB52" s="186"/>
      <c r="AC52" s="186"/>
      <c r="AD52" s="186"/>
      <c r="AI52" t="s">
        <v>403</v>
      </c>
      <c r="AJ52">
        <v>7.5278</v>
      </c>
    </row>
    <row r="53" spans="1:36" x14ac:dyDescent="0.25">
      <c r="A53" s="233">
        <v>51</v>
      </c>
      <c r="B53" s="85" t="s">
        <v>196</v>
      </c>
      <c r="C53" s="85" t="s">
        <v>39</v>
      </c>
      <c r="D53" s="85" t="s">
        <v>550</v>
      </c>
      <c r="E53" s="127">
        <f>VLOOKUP(B53,'Round 1'!$B$10:$G$101,6,0)</f>
        <v>24</v>
      </c>
      <c r="F53" s="127">
        <f>VLOOKUP(B53,'Round 2'!$B$10:$G$96,6,0)</f>
        <v>19</v>
      </c>
      <c r="G53" s="127">
        <f>VLOOKUP(B53,'Round 3'!$B$10:$G$97,6,0)</f>
        <v>13</v>
      </c>
      <c r="H53" s="127">
        <f>VLOOKUP(B53,'Round 4'!$B$11:$K$102,6,0)</f>
        <v>3</v>
      </c>
      <c r="I53" s="127">
        <v>27</v>
      </c>
      <c r="J53" s="127">
        <v>27</v>
      </c>
      <c r="K53" s="127">
        <f>VLOOKUP(B53,'Round 7'!$B$11:$G$80,6,0)</f>
        <v>1</v>
      </c>
      <c r="L53" s="127">
        <f>VLOOKUP(B53,'Round 8'!$B$11:$G$80,6,0)</f>
        <v>24</v>
      </c>
      <c r="M53" s="127">
        <f>VLOOKUP(B53,'Round 9'!$B$10:$G$80,6,0)</f>
        <v>18</v>
      </c>
      <c r="N53" s="127">
        <f>VLOOKUP(B53,'Round 10'!$B$10:$G$60,6,0)</f>
        <v>11</v>
      </c>
      <c r="O53" s="127">
        <f>VLOOKUP(B53,'Round 11'!$B$10:$G$60,6,0)</f>
        <v>16</v>
      </c>
      <c r="P53" s="127">
        <v>28</v>
      </c>
      <c r="Q53" s="235">
        <f>SUM(E53:P53)-SUM(LARGE(E53:P53,{1,2}))</f>
        <v>156</v>
      </c>
      <c r="R53" s="126">
        <v>0</v>
      </c>
      <c r="S53" s="95">
        <v>0</v>
      </c>
      <c r="T53" s="186"/>
      <c r="Y53" s="235">
        <f t="shared" si="1"/>
        <v>211</v>
      </c>
      <c r="Z53" s="319">
        <v>6.5868249999999993</v>
      </c>
      <c r="AB53" s="186"/>
      <c r="AC53" s="186"/>
      <c r="AD53" s="186"/>
      <c r="AI53" t="s">
        <v>195</v>
      </c>
      <c r="AJ53">
        <v>6.1269500000000008</v>
      </c>
    </row>
    <row r="54" spans="1:36" x14ac:dyDescent="0.25">
      <c r="A54" s="240">
        <v>52</v>
      </c>
      <c r="B54" s="85" t="s">
        <v>411</v>
      </c>
      <c r="C54" s="85" t="s">
        <v>335</v>
      </c>
      <c r="D54" s="85" t="s">
        <v>550</v>
      </c>
      <c r="E54" s="127">
        <f>VLOOKUP(B54,'Round 1'!$B$10:$G$101,6,0)</f>
        <v>5</v>
      </c>
      <c r="F54" s="127">
        <f>VLOOKUP(B54,'Round 2'!$B$10:$G$96,6,0)</f>
        <v>4</v>
      </c>
      <c r="G54" s="127">
        <f>VLOOKUP(B54,'Round 3'!$B$10:$G$97,6,0)</f>
        <v>5</v>
      </c>
      <c r="H54" s="127">
        <f>VLOOKUP(B54,'Round 4'!$B$11:$K$102,6,0)</f>
        <v>10</v>
      </c>
      <c r="I54" s="127">
        <v>27</v>
      </c>
      <c r="J54" s="127">
        <v>27</v>
      </c>
      <c r="K54" s="127">
        <v>28</v>
      </c>
      <c r="L54" s="127">
        <v>29</v>
      </c>
      <c r="M54" s="127">
        <v>23</v>
      </c>
      <c r="N54" s="127">
        <v>28</v>
      </c>
      <c r="O54" s="127">
        <f>VLOOKUP(B54,'Round 11'!$B$10:$G$60,6,0)</f>
        <v>4</v>
      </c>
      <c r="P54" s="127">
        <f>VLOOKUP(B54,'Round 12'!$B$10:$G$60,6,0)</f>
        <v>23</v>
      </c>
      <c r="Q54" s="235">
        <f>SUM(E54:P54)-SUM(LARGE(E54:P54,{1,2}))</f>
        <v>156</v>
      </c>
      <c r="R54" s="126">
        <v>0</v>
      </c>
      <c r="S54" s="95">
        <v>0</v>
      </c>
      <c r="T54" s="186"/>
      <c r="W54" s="186"/>
      <c r="Y54" s="235">
        <f t="shared" si="1"/>
        <v>213</v>
      </c>
      <c r="Z54" s="319">
        <v>4.5421499999999995</v>
      </c>
      <c r="AB54" s="186"/>
      <c r="AC54" s="186"/>
      <c r="AD54" s="186"/>
      <c r="AI54" t="s">
        <v>132</v>
      </c>
      <c r="AJ54">
        <v>16.682849999999998</v>
      </c>
    </row>
    <row r="55" spans="1:36" x14ac:dyDescent="0.25">
      <c r="A55" s="240">
        <v>53</v>
      </c>
      <c r="B55" s="85" t="s">
        <v>535</v>
      </c>
      <c r="C55" s="85" t="s">
        <v>39</v>
      </c>
      <c r="D55" s="85" t="s">
        <v>550</v>
      </c>
      <c r="E55" s="127">
        <f>VLOOKUP(B55,'Round 1'!$B$10:$G$101,6,0)</f>
        <v>24</v>
      </c>
      <c r="F55" s="127">
        <f>VLOOKUP(B55,'Round 2'!$B$10:$G$96,6,0)</f>
        <v>18</v>
      </c>
      <c r="G55" s="127">
        <f>VLOOKUP(B55,'Round 3'!$B$10:$G$97,6,0)</f>
        <v>16</v>
      </c>
      <c r="H55" s="127">
        <f>VLOOKUP(B55,'Round 4'!$B$11:$K$102,6,0)</f>
        <v>25</v>
      </c>
      <c r="I55" s="127">
        <f>VLOOKUP(B55,'ROUND 5'!$B$11:$G$80,6,0)</f>
        <v>22</v>
      </c>
      <c r="J55" s="127">
        <f>VLOOKUP(B55,'Round 6'!$B$11:$G$80,6,0)</f>
        <v>22</v>
      </c>
      <c r="K55" s="127">
        <f>VLOOKUP(B55,'Round 7'!$B$11:$G$80,6,0)</f>
        <v>10</v>
      </c>
      <c r="L55" s="127">
        <f>VLOOKUP(B55,'Round 8'!$B$11:$G$80,6,0)</f>
        <v>6</v>
      </c>
      <c r="M55" s="127">
        <f>VLOOKUP(B55,'Round 9'!$B$10:$G$80,6,0)</f>
        <v>18</v>
      </c>
      <c r="N55" s="127">
        <f>VLOOKUP(B55,'Round 10'!$B$10:$G$60,6,0)</f>
        <v>23</v>
      </c>
      <c r="O55" s="127">
        <f>VLOOKUP(B55,'Round 11'!$B$10:$G$60,6,0)</f>
        <v>16</v>
      </c>
      <c r="P55" s="127">
        <f>VLOOKUP(B55,'Round 12'!$B$10:$G$60,6,0)</f>
        <v>5</v>
      </c>
      <c r="Q55" s="235">
        <f>SUM(E55:P55)-SUM(LARGE(E55:P55,{1,2}))</f>
        <v>156</v>
      </c>
      <c r="R55" s="126">
        <v>0</v>
      </c>
      <c r="S55" s="95">
        <v>0</v>
      </c>
      <c r="T55" s="186"/>
      <c r="Y55" s="235">
        <f t="shared" si="1"/>
        <v>205</v>
      </c>
      <c r="Z55" s="319">
        <v>3.0422500000000001</v>
      </c>
      <c r="AB55" s="186"/>
      <c r="AC55" s="186"/>
      <c r="AD55" s="186"/>
      <c r="AI55" t="s">
        <v>302</v>
      </c>
      <c r="AJ55">
        <v>0.26884999999999998</v>
      </c>
    </row>
    <row r="56" spans="1:36" x14ac:dyDescent="0.25">
      <c r="A56" s="240">
        <v>54</v>
      </c>
      <c r="B56" s="85" t="s">
        <v>136</v>
      </c>
      <c r="C56" s="85" t="s">
        <v>39</v>
      </c>
      <c r="D56" s="85" t="s">
        <v>550</v>
      </c>
      <c r="E56" s="127">
        <f>VLOOKUP(B56,'Round 1'!$B$10:$G$101,6,0)</f>
        <v>14</v>
      </c>
      <c r="F56" s="127">
        <f>VLOOKUP(B56,'Round 2'!$B$10:$G$96,6,0)</f>
        <v>24</v>
      </c>
      <c r="G56" s="127">
        <f>VLOOKUP(B56,'Round 3'!$B$10:$G$97,6,0)</f>
        <v>9</v>
      </c>
      <c r="H56" s="127">
        <f>VLOOKUP(B56,'Round 4'!$B$11:$K$102,6,0)</f>
        <v>10</v>
      </c>
      <c r="I56" s="127">
        <f>VLOOKUP(B56,'ROUND 5'!$B$11:$G$80,6,0)</f>
        <v>22</v>
      </c>
      <c r="J56" s="127">
        <f>VLOOKUP(B56,'Round 6'!$B$11:$G$80,6,0)</f>
        <v>12</v>
      </c>
      <c r="K56" s="127">
        <f>VLOOKUP(B56,'Round 7'!$B$11:$G$80,6,0)</f>
        <v>7</v>
      </c>
      <c r="L56" s="127">
        <f>VLOOKUP(B56,'Round 8'!$B$11:$G$80,6,0)</f>
        <v>17</v>
      </c>
      <c r="M56" s="127">
        <v>23</v>
      </c>
      <c r="N56" s="127">
        <v>28</v>
      </c>
      <c r="O56" s="127">
        <v>21</v>
      </c>
      <c r="P56" s="127">
        <v>28</v>
      </c>
      <c r="Q56" s="235">
        <f>SUM(E56:P56)-SUM(LARGE(E56:P56,{1,2}))</f>
        <v>159</v>
      </c>
      <c r="R56" s="126">
        <v>0</v>
      </c>
      <c r="S56" s="95">
        <v>0</v>
      </c>
      <c r="T56" s="41"/>
      <c r="Y56" s="235">
        <f t="shared" si="1"/>
        <v>215</v>
      </c>
      <c r="Z56" s="319">
        <v>1.5423499999999999</v>
      </c>
      <c r="AB56" s="186"/>
      <c r="AC56" s="186"/>
      <c r="AD56" s="186"/>
      <c r="AI56" t="s">
        <v>413</v>
      </c>
      <c r="AJ56">
        <v>6.1410999999999998</v>
      </c>
    </row>
    <row r="57" spans="1:36" x14ac:dyDescent="0.25">
      <c r="A57" s="240">
        <v>55</v>
      </c>
      <c r="B57" s="85" t="s">
        <v>137</v>
      </c>
      <c r="C57" s="85" t="s">
        <v>77</v>
      </c>
      <c r="D57" s="85" t="s">
        <v>550</v>
      </c>
      <c r="E57" s="127">
        <f>VLOOKUP(B57,'Round 1'!$B$10:$G$101,6,0)</f>
        <v>24</v>
      </c>
      <c r="F57" s="127">
        <f>VLOOKUP(B57,'Round 2'!$B$10:$G$96,6,0)</f>
        <v>24</v>
      </c>
      <c r="G57" s="127">
        <f>VLOOKUP(B57,'Round 3'!$B$10:$G$97,6,0)</f>
        <v>4</v>
      </c>
      <c r="H57" s="127">
        <v>30</v>
      </c>
      <c r="I57" s="127">
        <f>VLOOKUP(B57,'ROUND 5'!$B$11:$G$80,6,0)</f>
        <v>9</v>
      </c>
      <c r="J57" s="127">
        <f>VLOOKUP(B57,'Round 6'!$B$11:$G$80,6,0)</f>
        <v>22</v>
      </c>
      <c r="K57" s="127">
        <f>VLOOKUP(B57,'Round 7'!$B$11:$G$80,6,0)</f>
        <v>7</v>
      </c>
      <c r="L57" s="127">
        <f>VLOOKUP(B57,'Round 8'!$B$11:$G$80,6,0)</f>
        <v>19</v>
      </c>
      <c r="M57" s="127">
        <f>VLOOKUP(B57,'Round 9'!$B$10:$G$80,6,0)</f>
        <v>14</v>
      </c>
      <c r="N57" s="127">
        <f>VLOOKUP(B57,'Round 10'!$B$10:$G$60,6,0)</f>
        <v>15</v>
      </c>
      <c r="O57" s="127">
        <v>21</v>
      </c>
      <c r="P57" s="127">
        <v>28</v>
      </c>
      <c r="Q57" s="235">
        <f>SUM(E57:P57)-SUM(LARGE(E57:P57,{1,2}))</f>
        <v>159</v>
      </c>
      <c r="R57" s="126">
        <v>0</v>
      </c>
      <c r="S57" s="95">
        <v>0</v>
      </c>
      <c r="T57" s="186"/>
      <c r="Y57" s="235">
        <f t="shared" si="1"/>
        <v>217</v>
      </c>
      <c r="Z57" s="319">
        <v>1.1602999999999999</v>
      </c>
      <c r="AB57" s="186"/>
      <c r="AC57" s="186"/>
      <c r="AD57" s="186"/>
      <c r="AI57" t="s">
        <v>541</v>
      </c>
      <c r="AJ57">
        <v>3.8983250000000003</v>
      </c>
    </row>
    <row r="58" spans="1:36" x14ac:dyDescent="0.25">
      <c r="A58" s="233">
        <v>56</v>
      </c>
      <c r="B58" s="85" t="s">
        <v>536</v>
      </c>
      <c r="C58" s="85" t="s">
        <v>127</v>
      </c>
      <c r="D58" s="85" t="s">
        <v>550</v>
      </c>
      <c r="E58" s="127">
        <f>VLOOKUP(B58,'Round 1'!$B$10:$G$101,6,0)</f>
        <v>4</v>
      </c>
      <c r="F58" s="127">
        <f>VLOOKUP(B58,'Round 2'!$B$10:$G$96,6,0)</f>
        <v>13</v>
      </c>
      <c r="G58" s="127">
        <f>VLOOKUP(B58,'Round 3'!$B$10:$G$97,6,0)</f>
        <v>14</v>
      </c>
      <c r="H58" s="127">
        <f>VLOOKUP(B58,'Round 4'!$B$11:$K$102,6,0)</f>
        <v>7</v>
      </c>
      <c r="I58" s="127">
        <f>VLOOKUP(B58,'ROUND 5'!$B$11:$G$80,6,0)</f>
        <v>16</v>
      </c>
      <c r="J58" s="127">
        <f>VLOOKUP(B58,'Round 6'!$B$11:$G$80,6,0)</f>
        <v>13</v>
      </c>
      <c r="K58" s="127">
        <v>28</v>
      </c>
      <c r="L58" s="127">
        <v>29</v>
      </c>
      <c r="M58" s="127">
        <v>23</v>
      </c>
      <c r="N58" s="127">
        <v>28</v>
      </c>
      <c r="O58" s="127">
        <v>21</v>
      </c>
      <c r="P58" s="127">
        <v>28</v>
      </c>
      <c r="Q58" s="235">
        <f>SUM(E58:P58)-SUM(LARGE(E58:P58,{1,2}))</f>
        <v>167</v>
      </c>
      <c r="R58" s="126">
        <v>0</v>
      </c>
      <c r="S58" s="95">
        <v>0</v>
      </c>
      <c r="T58" s="186"/>
      <c r="U58" s="125"/>
      <c r="Y58" s="235">
        <f t="shared" si="1"/>
        <v>224</v>
      </c>
      <c r="Z58" s="319">
        <v>1.2735000000000001</v>
      </c>
      <c r="AB58" s="186"/>
      <c r="AC58" s="186"/>
      <c r="AD58" s="186"/>
      <c r="AI58" t="s">
        <v>480</v>
      </c>
      <c r="AJ58">
        <v>0.1981</v>
      </c>
    </row>
    <row r="59" spans="1:36" x14ac:dyDescent="0.25">
      <c r="A59" s="240">
        <v>57</v>
      </c>
      <c r="B59" s="85" t="s">
        <v>418</v>
      </c>
      <c r="C59" s="85" t="s">
        <v>49</v>
      </c>
      <c r="D59" s="85" t="s">
        <v>550</v>
      </c>
      <c r="E59" s="127">
        <f>VLOOKUP(B59,'Round 1'!$B$10:$G$101,6,0)</f>
        <v>7</v>
      </c>
      <c r="F59" s="127">
        <f>VLOOKUP(B59,'Round 2'!$B$10:$G$96,6,0)</f>
        <v>19</v>
      </c>
      <c r="G59" s="127">
        <f>VLOOKUP(B59,'Round 3'!$B$10:$G$97,6,0)</f>
        <v>21</v>
      </c>
      <c r="H59" s="127">
        <f>VLOOKUP(B59,'Round 4'!$B$11:$K$102,6,0)</f>
        <v>15</v>
      </c>
      <c r="I59" s="127">
        <f>VLOOKUP(B59,'ROUND 5'!$B$11:$G$80,6,0)</f>
        <v>4</v>
      </c>
      <c r="J59" s="127">
        <f>VLOOKUP(B59,'Round 6'!$B$11:$G$80,6,0)</f>
        <v>22</v>
      </c>
      <c r="K59" s="127">
        <f>VLOOKUP(B59,'Round 7'!$B$11:$G$80,6,0)</f>
        <v>15</v>
      </c>
      <c r="L59" s="127">
        <v>29</v>
      </c>
      <c r="M59" s="127">
        <v>23</v>
      </c>
      <c r="N59" s="127">
        <v>28</v>
      </c>
      <c r="O59" s="127">
        <v>21</v>
      </c>
      <c r="P59" s="127">
        <v>21</v>
      </c>
      <c r="Q59" s="235">
        <f>SUM(E59:P59)-SUM(LARGE(E59:P59,{1,2}))</f>
        <v>168</v>
      </c>
      <c r="R59" s="126">
        <v>0</v>
      </c>
      <c r="S59" s="95">
        <v>0</v>
      </c>
      <c r="T59" s="186"/>
      <c r="U59" s="186"/>
      <c r="V59" s="186"/>
      <c r="X59" s="186"/>
      <c r="Y59" s="235">
        <f t="shared" si="1"/>
        <v>225</v>
      </c>
      <c r="Z59" s="319">
        <v>4.0468999999999999</v>
      </c>
      <c r="AB59" s="186"/>
      <c r="AC59" s="186"/>
      <c r="AD59" s="186"/>
      <c r="AI59" t="s">
        <v>546</v>
      </c>
      <c r="AJ59">
        <v>8.5183</v>
      </c>
    </row>
    <row r="60" spans="1:36" x14ac:dyDescent="0.25">
      <c r="A60" s="240">
        <v>58</v>
      </c>
      <c r="B60" s="85" t="s">
        <v>402</v>
      </c>
      <c r="C60" s="85" t="s">
        <v>49</v>
      </c>
      <c r="D60" s="85" t="s">
        <v>550</v>
      </c>
      <c r="E60" s="127">
        <f>VLOOKUP(B60,'Round 1'!$B$10:$G$101,6,0)</f>
        <v>12</v>
      </c>
      <c r="F60" s="127">
        <f>VLOOKUP(B60,'Round 2'!$B$10:$G$96,6,0)</f>
        <v>9</v>
      </c>
      <c r="G60" s="127">
        <f>VLOOKUP(B60,'Round 3'!$B$10:$G$97,6,0)</f>
        <v>18</v>
      </c>
      <c r="H60" s="127">
        <f>VLOOKUP(B60,'Round 4'!$B$11:$K$102,6,0)</f>
        <v>9</v>
      </c>
      <c r="I60" s="127">
        <f>VLOOKUP(B60,'ROUND 5'!$B$11:$G$80,6,0)</f>
        <v>12</v>
      </c>
      <c r="J60" s="127">
        <f>VLOOKUP(B60,'Round 6'!$B$11:$G$80,6,0)</f>
        <v>22</v>
      </c>
      <c r="K60" s="127">
        <v>28</v>
      </c>
      <c r="L60" s="127">
        <f>VLOOKUP(B60,'Round 8'!$B$11:$G$80,6,0)</f>
        <v>19</v>
      </c>
      <c r="M60" s="127">
        <v>23</v>
      </c>
      <c r="N60" s="127">
        <v>28</v>
      </c>
      <c r="O60" s="127">
        <f>VLOOKUP(B60,'Round 11'!$B$10:$G$60,6,0)</f>
        <v>16</v>
      </c>
      <c r="P60" s="127">
        <v>28</v>
      </c>
      <c r="Q60" s="235">
        <f>SUM(E60:P60)-SUM(LARGE(E60:P60,{1,2}))</f>
        <v>168</v>
      </c>
      <c r="R60" s="126">
        <v>0</v>
      </c>
      <c r="S60" s="95">
        <v>0</v>
      </c>
      <c r="T60" s="186"/>
      <c r="Y60" s="235">
        <f t="shared" si="1"/>
        <v>224</v>
      </c>
      <c r="Z60" s="319">
        <v>1.860725</v>
      </c>
      <c r="AB60" s="186"/>
      <c r="AC60" s="186"/>
      <c r="AD60" s="186"/>
      <c r="AI60" t="s">
        <v>555</v>
      </c>
      <c r="AJ60">
        <v>6.43825</v>
      </c>
    </row>
    <row r="61" spans="1:36" x14ac:dyDescent="0.25">
      <c r="A61" s="240">
        <v>59</v>
      </c>
      <c r="B61" s="85" t="s">
        <v>713</v>
      </c>
      <c r="C61" s="85" t="s">
        <v>710</v>
      </c>
      <c r="D61" s="85" t="s">
        <v>550</v>
      </c>
      <c r="E61" s="127">
        <v>29</v>
      </c>
      <c r="F61" s="127">
        <f>VLOOKUP(B61,'Round 2'!$B$10:$G$96,6,0)</f>
        <v>18</v>
      </c>
      <c r="G61" s="127">
        <f>VLOOKUP(B61,'Round 3'!$B$10:$G$97,6,0)</f>
        <v>16</v>
      </c>
      <c r="H61" s="127">
        <f>VLOOKUP(B61,'Round 4'!$B$11:$K$102,6,0)</f>
        <v>7</v>
      </c>
      <c r="I61" s="127">
        <f>VLOOKUP(B61,'ROUND 5'!$B$11:$G$80,6,0)</f>
        <v>22</v>
      </c>
      <c r="J61" s="127">
        <f>VLOOKUP(B61,'Round 6'!$B$11:$G$80,6,0)</f>
        <v>6</v>
      </c>
      <c r="K61" s="127">
        <f>VLOOKUP(B61,'Round 7'!$B$11:$G$80,6,0)</f>
        <v>10</v>
      </c>
      <c r="L61" s="127">
        <f>VLOOKUP(B61,'Round 8'!$B$11:$G$80,6,0)</f>
        <v>18</v>
      </c>
      <c r="M61" s="127">
        <v>23</v>
      </c>
      <c r="N61" s="127">
        <v>28</v>
      </c>
      <c r="O61" s="127">
        <v>21</v>
      </c>
      <c r="P61" s="127">
        <v>28</v>
      </c>
      <c r="Q61" s="235">
        <f>SUM(E61:P61)-SUM(LARGE(E61:P61,{1,2}))</f>
        <v>169</v>
      </c>
      <c r="R61" s="126" t="e">
        <f>VLOOKUP(B61,'Round 11'!$B$10:$W$45,9,0)+V61</f>
        <v>#N/A</v>
      </c>
      <c r="S61" s="95" t="e">
        <f>VLOOKUP(B61,'Round 11'!$B$10:$Y$45,22,0)+W61</f>
        <v>#N/A</v>
      </c>
      <c r="T61" s="186"/>
      <c r="W61" s="186"/>
      <c r="X61">
        <f>SUM(M61:N61)-SUM(LARGE(M61:N61,{1,2}))</f>
        <v>0</v>
      </c>
      <c r="Y61" s="235">
        <f t="shared" si="1"/>
        <v>226</v>
      </c>
      <c r="Z61" s="319">
        <v>1.698</v>
      </c>
      <c r="AB61" s="186"/>
      <c r="AC61" s="186"/>
      <c r="AD61" s="186"/>
      <c r="AI61" t="s">
        <v>595</v>
      </c>
      <c r="AJ61">
        <v>11.553474999999999</v>
      </c>
    </row>
    <row r="62" spans="1:36" x14ac:dyDescent="0.25">
      <c r="A62" s="240">
        <v>60</v>
      </c>
      <c r="B62" s="85" t="s">
        <v>149</v>
      </c>
      <c r="C62" s="85" t="s">
        <v>39</v>
      </c>
      <c r="D62" s="85" t="s">
        <v>550</v>
      </c>
      <c r="E62" s="127">
        <f>VLOOKUP(B62,'Round 1'!$B$10:$G$101,6,0)</f>
        <v>2</v>
      </c>
      <c r="F62" s="127">
        <f>VLOOKUP(B62,'Round 2'!$B$10:$G$96,6,0)</f>
        <v>19</v>
      </c>
      <c r="G62" s="127">
        <f>VLOOKUP(B62,'Round 3'!$B$10:$G$97,6,0)</f>
        <v>4</v>
      </c>
      <c r="H62" s="127">
        <f>VLOOKUP(B62,'Round 4'!$B$11:$K$102,6,0)</f>
        <v>17</v>
      </c>
      <c r="I62" s="127">
        <v>27</v>
      </c>
      <c r="J62" s="127">
        <v>27</v>
      </c>
      <c r="K62" s="127">
        <f>VLOOKUP(B62,'Round 7'!$B$11:$G$80,6,0)</f>
        <v>23</v>
      </c>
      <c r="L62" s="127">
        <v>29</v>
      </c>
      <c r="M62" s="127">
        <v>23</v>
      </c>
      <c r="N62" s="127">
        <v>28</v>
      </c>
      <c r="O62" s="127">
        <f>VLOOKUP(B62,'Round 11'!$B$10:$G$60,6,0)</f>
        <v>5</v>
      </c>
      <c r="P62" s="127">
        <v>28</v>
      </c>
      <c r="Q62" s="235">
        <f>SUM(E62:P62)-SUM(LARGE(E62:P62,{1,2}))</f>
        <v>175</v>
      </c>
      <c r="R62" s="126">
        <f>VLOOKUP(B62,'Round 11'!$B$10:$W$45,9,0)+V62</f>
        <v>27</v>
      </c>
      <c r="S62" s="95">
        <f>VLOOKUP(B62,'Round 11'!$B$10:$Y$45,22,0)+W62</f>
        <v>1</v>
      </c>
      <c r="T62" s="186"/>
      <c r="W62" s="186"/>
      <c r="Y62" s="235">
        <f t="shared" si="1"/>
        <v>232</v>
      </c>
      <c r="Z62" s="319">
        <v>1.8678000000000001</v>
      </c>
      <c r="AB62" s="186"/>
      <c r="AC62" s="186"/>
      <c r="AD62" s="186"/>
      <c r="AI62" t="s">
        <v>579</v>
      </c>
      <c r="AJ62">
        <v>2.8299999999999999E-2</v>
      </c>
    </row>
    <row r="63" spans="1:36" x14ac:dyDescent="0.25">
      <c r="A63" s="233">
        <v>61</v>
      </c>
      <c r="B63" s="85" t="s">
        <v>195</v>
      </c>
      <c r="C63" s="85" t="s">
        <v>49</v>
      </c>
      <c r="D63" s="85" t="s">
        <v>550</v>
      </c>
      <c r="E63" s="127">
        <f>VLOOKUP(B63,'Round 1'!$B$10:$G$101,6,0)</f>
        <v>4</v>
      </c>
      <c r="F63" s="127">
        <f>VLOOKUP(B63,'Round 2'!$B$10:$G$96,6,0)</f>
        <v>16</v>
      </c>
      <c r="G63" s="127">
        <f>VLOOKUP(B63,'Round 3'!$B$10:$G$97,6,0)</f>
        <v>18</v>
      </c>
      <c r="H63" s="127">
        <f>VLOOKUP(B63,'Round 4'!$B$11:$K$102,6,0)</f>
        <v>3</v>
      </c>
      <c r="I63" s="127">
        <v>27</v>
      </c>
      <c r="J63" s="127">
        <v>27</v>
      </c>
      <c r="K63" s="127">
        <v>28</v>
      </c>
      <c r="L63" s="127">
        <v>29</v>
      </c>
      <c r="M63" s="127">
        <v>23</v>
      </c>
      <c r="N63" s="127">
        <v>28</v>
      </c>
      <c r="O63" s="127">
        <f>VLOOKUP(B63,'Round 11'!$B$10:$G$60,6,0)</f>
        <v>6</v>
      </c>
      <c r="P63" s="127">
        <v>28</v>
      </c>
      <c r="Q63" s="235">
        <f>SUM(E63:P63)-SUM(LARGE(E63:P63,{1,2}))</f>
        <v>180</v>
      </c>
      <c r="R63" s="126">
        <v>0</v>
      </c>
      <c r="S63" s="95">
        <v>0</v>
      </c>
      <c r="T63" s="150"/>
      <c r="U63" s="186"/>
      <c r="V63" s="186"/>
      <c r="X63" s="186"/>
      <c r="Y63" s="235">
        <f t="shared" si="1"/>
        <v>237</v>
      </c>
      <c r="Z63" s="319">
        <v>6.1269500000000008</v>
      </c>
      <c r="AB63" s="186"/>
      <c r="AC63" s="186"/>
      <c r="AD63" s="186"/>
      <c r="AI63" t="s">
        <v>210</v>
      </c>
      <c r="AJ63">
        <v>8.8012999999999995</v>
      </c>
    </row>
    <row r="64" spans="1:36" x14ac:dyDescent="0.25">
      <c r="A64" s="240">
        <v>62</v>
      </c>
      <c r="B64" s="85" t="s">
        <v>639</v>
      </c>
      <c r="C64" s="85" t="s">
        <v>712</v>
      </c>
      <c r="D64" s="85" t="s">
        <v>550</v>
      </c>
      <c r="E64" s="127">
        <v>29</v>
      </c>
      <c r="F64" s="127">
        <f>VLOOKUP(B64,'Round 2'!$B$10:$G$96,6,0)</f>
        <v>24</v>
      </c>
      <c r="G64" s="127">
        <f>VLOOKUP(B64,'Round 3'!$B$10:$G$97,6,0)</f>
        <v>21</v>
      </c>
      <c r="H64" s="127">
        <f>VLOOKUP(B64,'Round 4'!$B$11:$K$102,6,0)</f>
        <v>10</v>
      </c>
      <c r="I64" s="127">
        <f>VLOOKUP(B64,'ROUND 5'!$B$11:$G$80,6,0)</f>
        <v>11</v>
      </c>
      <c r="J64" s="127">
        <f>VLOOKUP(B64,'Round 6'!$B$11:$G$80,6,0)</f>
        <v>13</v>
      </c>
      <c r="K64" s="127">
        <f>VLOOKUP(B64,'Round 7'!$B$11:$G$80,6,0)</f>
        <v>13</v>
      </c>
      <c r="L64" s="127">
        <f>VLOOKUP(B64,'Round 8'!$B$11:$G$80,6,0)</f>
        <v>17</v>
      </c>
      <c r="M64" s="127">
        <v>23</v>
      </c>
      <c r="N64" s="127">
        <v>28</v>
      </c>
      <c r="O64" s="127">
        <v>21</v>
      </c>
      <c r="P64" s="127">
        <v>28</v>
      </c>
      <c r="Q64" s="235">
        <f>SUM(E64:P64)-SUM(LARGE(E64:P64,{1,2}))</f>
        <v>181</v>
      </c>
      <c r="R64" s="126">
        <v>0</v>
      </c>
      <c r="S64" s="95">
        <v>0</v>
      </c>
      <c r="T64" s="186"/>
      <c r="Y64" s="235">
        <f t="shared" si="1"/>
        <v>238</v>
      </c>
      <c r="Z64" s="319">
        <v>1.0753999999999999</v>
      </c>
      <c r="AB64" s="186"/>
      <c r="AC64" s="186"/>
      <c r="AD64" s="186"/>
      <c r="AI64" t="s">
        <v>133</v>
      </c>
      <c r="AJ64">
        <v>0.7641</v>
      </c>
    </row>
    <row r="65" spans="1:36" x14ac:dyDescent="0.25">
      <c r="A65" s="240">
        <v>63</v>
      </c>
      <c r="B65" s="85" t="s">
        <v>399</v>
      </c>
      <c r="C65" s="85" t="s">
        <v>335</v>
      </c>
      <c r="D65" s="85" t="s">
        <v>550</v>
      </c>
      <c r="E65" s="127">
        <f>VLOOKUP(B65,'Round 1'!$B$10:$G$101,6,0)</f>
        <v>7</v>
      </c>
      <c r="F65" s="127">
        <v>29</v>
      </c>
      <c r="G65" s="127">
        <f>VLOOKUP(B65,'Round 3'!$B$10:$G$97,6,0)</f>
        <v>13</v>
      </c>
      <c r="H65" s="127">
        <f>VLOOKUP(B65,'Round 4'!$B$11:$K$102,6,0)</f>
        <v>13</v>
      </c>
      <c r="I65" s="127">
        <v>27</v>
      </c>
      <c r="J65" s="127">
        <v>27</v>
      </c>
      <c r="K65" s="127">
        <v>28</v>
      </c>
      <c r="L65" s="127">
        <v>29</v>
      </c>
      <c r="M65" s="127">
        <v>23</v>
      </c>
      <c r="N65" s="127">
        <v>28</v>
      </c>
      <c r="O65" s="127">
        <v>21</v>
      </c>
      <c r="P65" s="127">
        <f>VLOOKUP(B65,'Round 12'!$B$10:$G$60,6,0)</f>
        <v>2</v>
      </c>
      <c r="Q65" s="235">
        <f>SUM(E65:P65)-SUM(LARGE(E65:P65,{1,2}))</f>
        <v>189</v>
      </c>
      <c r="R65" s="126">
        <v>0</v>
      </c>
      <c r="S65" s="95">
        <v>0</v>
      </c>
      <c r="T65" s="186"/>
      <c r="V65">
        <v>0</v>
      </c>
      <c r="W65" s="186">
        <v>0</v>
      </c>
      <c r="Y65" s="235">
        <f t="shared" si="1"/>
        <v>247</v>
      </c>
      <c r="Z65" s="319">
        <v>2.1224999999999996</v>
      </c>
      <c r="AB65" s="186"/>
      <c r="AC65" s="186"/>
      <c r="AD65" s="186"/>
      <c r="AI65" t="s">
        <v>473</v>
      </c>
      <c r="AJ65">
        <v>0.29007499999999997</v>
      </c>
    </row>
    <row r="66" spans="1:36" x14ac:dyDescent="0.25">
      <c r="A66" s="240">
        <v>64</v>
      </c>
      <c r="B66" s="85" t="s">
        <v>285</v>
      </c>
      <c r="C66" s="85"/>
      <c r="D66" s="85" t="s">
        <v>670</v>
      </c>
      <c r="E66" s="127">
        <f>VLOOKUP(B66,'Round 1'!$B$10:$G$101,6,0)</f>
        <v>24</v>
      </c>
      <c r="F66" s="127">
        <v>29</v>
      </c>
      <c r="G66" s="127">
        <f>VLOOKUP(B66,'Round 3'!$B$10:$G$97,6,0)</f>
        <v>5</v>
      </c>
      <c r="H66" s="127">
        <f>VLOOKUP(B66,'Round 4'!$B$11:$K$102,6,0)</f>
        <v>25</v>
      </c>
      <c r="I66" s="127">
        <v>27</v>
      </c>
      <c r="J66" s="127">
        <v>27</v>
      </c>
      <c r="K66" s="127">
        <v>28</v>
      </c>
      <c r="L66" s="127">
        <f>VLOOKUP(B66,'Round 8'!$B$11:$G$80,6,0)</f>
        <v>4</v>
      </c>
      <c r="M66" s="127">
        <v>23</v>
      </c>
      <c r="N66" s="127">
        <v>28</v>
      </c>
      <c r="O66" s="127">
        <v>21</v>
      </c>
      <c r="P66" s="127">
        <f>VLOOKUP(B66,'Round 12'!$B$10:$G$60,6,0)</f>
        <v>7</v>
      </c>
      <c r="Q66" s="235">
        <f>SUM(E66:P66)-SUM(LARGE(E66:P66,{1,2}))</f>
        <v>191</v>
      </c>
      <c r="R66" s="126">
        <v>0</v>
      </c>
      <c r="S66" s="95">
        <v>0</v>
      </c>
      <c r="T66" s="186"/>
      <c r="U66" s="186"/>
      <c r="V66" s="186"/>
      <c r="X66" s="186"/>
      <c r="Y66" s="235">
        <f t="shared" si="1"/>
        <v>248</v>
      </c>
      <c r="Z66" s="319">
        <v>3.1413000000000002</v>
      </c>
      <c r="AB66" s="186"/>
      <c r="AC66" s="186"/>
      <c r="AD66" s="186"/>
      <c r="AI66" t="s">
        <v>192</v>
      </c>
      <c r="AJ66">
        <v>1.6484749999999997</v>
      </c>
    </row>
    <row r="67" spans="1:36" x14ac:dyDescent="0.25">
      <c r="A67" s="240">
        <v>65</v>
      </c>
      <c r="B67" s="85" t="s">
        <v>138</v>
      </c>
      <c r="C67" s="85" t="s">
        <v>529</v>
      </c>
      <c r="D67" s="85" t="s">
        <v>550</v>
      </c>
      <c r="E67" s="127">
        <f>VLOOKUP(B67,'Round 1'!$B$10:$G$101,6,0)</f>
        <v>12</v>
      </c>
      <c r="F67" s="127">
        <f>VLOOKUP(B67,'Round 2'!$B$10:$G$96,6,0)</f>
        <v>9</v>
      </c>
      <c r="G67" s="127">
        <f>VLOOKUP(B67,'Round 3'!$B$10:$G$97,6,0)</f>
        <v>6</v>
      </c>
      <c r="H67" s="127">
        <f>VLOOKUP(B67,'Round 4'!$B$11:$K$102,6,0)</f>
        <v>25</v>
      </c>
      <c r="I67" s="127">
        <v>27</v>
      </c>
      <c r="J67" s="127">
        <v>27</v>
      </c>
      <c r="K67" s="127">
        <v>28</v>
      </c>
      <c r="L67" s="127">
        <v>29</v>
      </c>
      <c r="M67" s="127">
        <v>23</v>
      </c>
      <c r="N67" s="127">
        <f>VLOOKUP(B67,'Round 10'!$B$10:$G$60,6,0)</f>
        <v>13</v>
      </c>
      <c r="O67" s="127">
        <v>21</v>
      </c>
      <c r="P67" s="127">
        <v>28</v>
      </c>
      <c r="Q67" s="235">
        <f>SUM(E67:P67)-SUM(LARGE(E67:P67,{1,2}))</f>
        <v>191</v>
      </c>
      <c r="R67" s="126">
        <v>0</v>
      </c>
      <c r="S67" s="95">
        <v>0</v>
      </c>
      <c r="T67" s="186"/>
      <c r="Y67" s="235">
        <f t="shared" ref="Y67:Y98" si="2">SUM(E67:P67)</f>
        <v>248</v>
      </c>
      <c r="Z67" s="319">
        <v>0.99757499999999988</v>
      </c>
      <c r="AB67" s="186"/>
      <c r="AC67" s="186"/>
      <c r="AD67" s="186"/>
      <c r="AI67" t="s">
        <v>130</v>
      </c>
      <c r="AJ67">
        <v>18.904400000000003</v>
      </c>
    </row>
    <row r="68" spans="1:36" x14ac:dyDescent="0.25">
      <c r="A68" s="233">
        <v>66</v>
      </c>
      <c r="B68" s="85" t="s">
        <v>208</v>
      </c>
      <c r="C68" s="85"/>
      <c r="D68" s="85" t="s">
        <v>670</v>
      </c>
      <c r="E68" s="127">
        <f>VLOOKUP(B68,'Round 1'!$B$10:$G$101,6,0)</f>
        <v>24</v>
      </c>
      <c r="F68" s="127">
        <f>VLOOKUP(B68,'Round 2'!$B$10:$G$96,6,0)</f>
        <v>2</v>
      </c>
      <c r="G68" s="127">
        <f>VLOOKUP(B68,'Round 3'!$B$10:$G$97,6,0)</f>
        <v>7</v>
      </c>
      <c r="H68" s="127">
        <f>VLOOKUP(B68,'Round 4'!$B$11:$K$102,6,0)</f>
        <v>25</v>
      </c>
      <c r="I68" s="127">
        <v>27</v>
      </c>
      <c r="J68" s="127">
        <v>27</v>
      </c>
      <c r="K68" s="127">
        <v>28</v>
      </c>
      <c r="L68" s="127">
        <f>VLOOKUP(B68,'Round 8'!$B$11:$G$80,6,0)</f>
        <v>13</v>
      </c>
      <c r="M68" s="127">
        <v>23</v>
      </c>
      <c r="N68" s="127">
        <f>VLOOKUP(B68,'Round 10'!$B$10:$G$60,6,0)</f>
        <v>23</v>
      </c>
      <c r="O68" s="127">
        <v>21</v>
      </c>
      <c r="P68" s="127">
        <v>28</v>
      </c>
      <c r="Q68" s="235">
        <f>SUM(E68:P68)-SUM(LARGE(E68:P68,{1,2}))</f>
        <v>192</v>
      </c>
      <c r="R68" s="126">
        <v>0</v>
      </c>
      <c r="S68" s="95">
        <v>0</v>
      </c>
      <c r="T68" s="186"/>
      <c r="Y68" s="235">
        <f t="shared" si="2"/>
        <v>248</v>
      </c>
      <c r="Z68" s="319">
        <v>0.97635000000000005</v>
      </c>
      <c r="AB68" s="186"/>
      <c r="AC68" s="186"/>
      <c r="AD68" s="186"/>
      <c r="AI68" t="s">
        <v>142</v>
      </c>
      <c r="AJ68">
        <v>1.478675</v>
      </c>
    </row>
    <row r="69" spans="1:36" x14ac:dyDescent="0.25">
      <c r="A69" s="240">
        <v>67</v>
      </c>
      <c r="B69" s="85" t="s">
        <v>509</v>
      </c>
      <c r="C69" s="85" t="s">
        <v>335</v>
      </c>
      <c r="D69" s="85" t="s">
        <v>550</v>
      </c>
      <c r="E69" s="127">
        <f>VLOOKUP(B69,'Round 1'!$B$10:$G$101,6,0)</f>
        <v>24</v>
      </c>
      <c r="F69" s="127">
        <f>VLOOKUP(B69,'Round 2'!$B$10:$G$96,6,0)</f>
        <v>15</v>
      </c>
      <c r="G69" s="127">
        <f>VLOOKUP(B69,'Round 3'!$B$10:$G$97,6,0)</f>
        <v>7</v>
      </c>
      <c r="H69" s="127">
        <f>VLOOKUP(B69,'Round 4'!$B$11:$K$102,6,0)</f>
        <v>17</v>
      </c>
      <c r="I69" s="127">
        <v>27</v>
      </c>
      <c r="J69" s="127">
        <f>VLOOKUP(B69,'Round 6'!$B$11:$G$80,6,0)</f>
        <v>4</v>
      </c>
      <c r="K69" s="127">
        <v>28</v>
      </c>
      <c r="L69" s="127">
        <v>29</v>
      </c>
      <c r="M69" s="127">
        <v>23</v>
      </c>
      <c r="N69" s="127">
        <v>28</v>
      </c>
      <c r="O69" s="127">
        <v>21</v>
      </c>
      <c r="P69" s="127">
        <v>28</v>
      </c>
      <c r="Q69" s="235">
        <f>SUM(E69:P69)-SUM(LARGE(E69:P69,{1,2}))</f>
        <v>194</v>
      </c>
      <c r="R69" s="126">
        <v>1.6414</v>
      </c>
      <c r="S69" s="95">
        <v>33</v>
      </c>
      <c r="T69" s="41"/>
      <c r="W69" s="186"/>
      <c r="Y69" s="235">
        <f t="shared" si="2"/>
        <v>251</v>
      </c>
      <c r="Z69" s="319">
        <v>2.08005</v>
      </c>
      <c r="AB69" s="186"/>
      <c r="AC69" s="186"/>
      <c r="AD69" s="186"/>
      <c r="AI69" t="s">
        <v>148</v>
      </c>
      <c r="AJ69">
        <v>29.424924999999995</v>
      </c>
    </row>
    <row r="70" spans="1:36" x14ac:dyDescent="0.25">
      <c r="A70" s="240">
        <v>68</v>
      </c>
      <c r="B70" s="85" t="s">
        <v>510</v>
      </c>
      <c r="C70" s="85" t="s">
        <v>335</v>
      </c>
      <c r="D70" s="85" t="s">
        <v>670</v>
      </c>
      <c r="E70" s="127">
        <v>29</v>
      </c>
      <c r="F70" s="127">
        <f>VLOOKUP(B70,'Round 2'!$B$10:$G$96,6,0)</f>
        <v>8</v>
      </c>
      <c r="G70" s="127">
        <f>VLOOKUP(B70,'Round 3'!$B$10:$G$97,6,0)</f>
        <v>1</v>
      </c>
      <c r="H70" s="127">
        <v>30</v>
      </c>
      <c r="I70" s="127">
        <v>27</v>
      </c>
      <c r="J70" s="127">
        <f>VLOOKUP(B70,'Round 6'!$B$11:$G$80,6,0)</f>
        <v>2</v>
      </c>
      <c r="K70" s="127">
        <v>28</v>
      </c>
      <c r="L70" s="127">
        <v>29</v>
      </c>
      <c r="M70" s="127">
        <v>23</v>
      </c>
      <c r="N70" s="127">
        <v>28</v>
      </c>
      <c r="O70" s="127">
        <v>21</v>
      </c>
      <c r="P70" s="127">
        <v>28</v>
      </c>
      <c r="Q70" s="235">
        <f>SUM(E70:P70)-SUM(LARGE(E70:P70,{1,2}))</f>
        <v>195</v>
      </c>
      <c r="R70" s="126">
        <v>0</v>
      </c>
      <c r="S70" s="95">
        <v>0</v>
      </c>
      <c r="T70" s="186"/>
      <c r="U70" s="186"/>
      <c r="V70" s="186"/>
      <c r="X70" s="186"/>
      <c r="Y70" s="235">
        <f t="shared" si="2"/>
        <v>254</v>
      </c>
      <c r="Z70" s="319">
        <v>2.7663250000000001</v>
      </c>
      <c r="AB70" s="186"/>
      <c r="AC70" s="186"/>
      <c r="AD70" s="186"/>
      <c r="AI70" t="s">
        <v>136</v>
      </c>
      <c r="AJ70">
        <v>1.5423499999999999</v>
      </c>
    </row>
    <row r="71" spans="1:36" x14ac:dyDescent="0.25">
      <c r="A71" s="240">
        <v>69</v>
      </c>
      <c r="B71" s="85" t="s">
        <v>420</v>
      </c>
      <c r="C71" s="85"/>
      <c r="D71" s="85" t="s">
        <v>670</v>
      </c>
      <c r="E71" s="127">
        <f>VLOOKUP(B71,'Round 1'!$B$10:$G$101,6,0)</f>
        <v>6</v>
      </c>
      <c r="F71" s="127">
        <v>29</v>
      </c>
      <c r="G71" s="127">
        <v>31</v>
      </c>
      <c r="H71" s="127">
        <f>VLOOKUP(B71,'Round 4'!$B$11:$K$102,6,0)</f>
        <v>6</v>
      </c>
      <c r="I71" s="127">
        <f>VLOOKUP(B71,'ROUND 5'!$B$11:$G$80,6,0)</f>
        <v>5</v>
      </c>
      <c r="J71" s="127">
        <v>27</v>
      </c>
      <c r="K71" s="127">
        <v>28</v>
      </c>
      <c r="L71" s="127">
        <v>29</v>
      </c>
      <c r="M71" s="127">
        <f>VLOOKUP(B71,'Round 9'!$B$10:$G$80,6,0)</f>
        <v>18</v>
      </c>
      <c r="N71" s="127">
        <v>28</v>
      </c>
      <c r="O71" s="127">
        <v>21</v>
      </c>
      <c r="P71" s="127">
        <v>28</v>
      </c>
      <c r="Q71" s="235">
        <f>SUM(E71:P71)-SUM(LARGE(E71:P71,{1,2}))</f>
        <v>196</v>
      </c>
      <c r="R71" s="126">
        <v>0</v>
      </c>
      <c r="S71" s="95">
        <v>0</v>
      </c>
      <c r="T71" s="186"/>
      <c r="Y71" s="235">
        <f t="shared" si="2"/>
        <v>256</v>
      </c>
      <c r="Z71" s="319">
        <v>5.0091000000000001</v>
      </c>
      <c r="AB71" s="186"/>
      <c r="AC71" s="186"/>
      <c r="AD71" s="186"/>
      <c r="AI71" t="s">
        <v>585</v>
      </c>
      <c r="AJ71">
        <v>0</v>
      </c>
    </row>
    <row r="72" spans="1:36" x14ac:dyDescent="0.25">
      <c r="A72" s="240">
        <v>70</v>
      </c>
      <c r="B72" s="85" t="s">
        <v>142</v>
      </c>
      <c r="C72" s="85" t="s">
        <v>53</v>
      </c>
      <c r="D72" s="85" t="s">
        <v>550</v>
      </c>
      <c r="E72" s="127">
        <f>VLOOKUP(B72,'Round 1'!$B$10:$G$101,6,0)</f>
        <v>1</v>
      </c>
      <c r="F72" s="127">
        <f>VLOOKUP(B72,'Round 2'!$B$10:$G$96,6,0)</f>
        <v>4</v>
      </c>
      <c r="G72" s="127">
        <f>VLOOKUP(B72,'Round 3'!$B$10:$G$97,6,0)</f>
        <v>12</v>
      </c>
      <c r="H72" s="127">
        <v>30</v>
      </c>
      <c r="I72" s="127">
        <v>27</v>
      </c>
      <c r="J72" s="127">
        <v>27</v>
      </c>
      <c r="K72" s="127">
        <v>28</v>
      </c>
      <c r="L72" s="127">
        <v>29</v>
      </c>
      <c r="M72" s="127">
        <v>23</v>
      </c>
      <c r="N72" s="127">
        <v>28</v>
      </c>
      <c r="O72" s="127">
        <v>21</v>
      </c>
      <c r="P72" s="127">
        <v>28</v>
      </c>
      <c r="Q72" s="235">
        <f>SUM(E72:P72)-SUM(LARGE(E72:P72,{1,2}))</f>
        <v>199</v>
      </c>
      <c r="R72" s="126">
        <v>0</v>
      </c>
      <c r="S72" s="95">
        <v>0</v>
      </c>
      <c r="T72" s="186"/>
      <c r="U72" s="186"/>
      <c r="V72" s="186"/>
      <c r="X72" s="186"/>
      <c r="Y72" s="235">
        <f t="shared" si="2"/>
        <v>258</v>
      </c>
      <c r="Z72" s="319">
        <v>1.478675</v>
      </c>
      <c r="AB72" s="186"/>
      <c r="AC72" s="186"/>
      <c r="AD72" s="186"/>
      <c r="AI72" t="s">
        <v>141</v>
      </c>
      <c r="AJ72">
        <v>12.048725000000001</v>
      </c>
    </row>
    <row r="73" spans="1:36" x14ac:dyDescent="0.25">
      <c r="A73" s="233">
        <v>71</v>
      </c>
      <c r="B73" s="85" t="s">
        <v>491</v>
      </c>
      <c r="C73" s="85"/>
      <c r="D73" s="85" t="s">
        <v>670</v>
      </c>
      <c r="E73" s="127">
        <f>VLOOKUP(B73,'Round 1'!$B$10:$G$101,6,0)</f>
        <v>24</v>
      </c>
      <c r="F73" s="127">
        <v>29</v>
      </c>
      <c r="G73" s="127">
        <f>VLOOKUP(B73,'Round 3'!$B$10:$G$97,6,0)</f>
        <v>3</v>
      </c>
      <c r="H73" s="127">
        <f>VLOOKUP(B73,'Round 4'!$B$11:$K$102,6,0)</f>
        <v>1</v>
      </c>
      <c r="I73" s="127">
        <v>27</v>
      </c>
      <c r="J73" s="127">
        <v>27</v>
      </c>
      <c r="K73" s="127">
        <v>28</v>
      </c>
      <c r="L73" s="127">
        <v>29</v>
      </c>
      <c r="M73" s="127">
        <v>23</v>
      </c>
      <c r="N73" s="127">
        <v>28</v>
      </c>
      <c r="O73" s="127">
        <f>VLOOKUP(B73,'Round 11'!$B$10:$G$60,6,0)</f>
        <v>16</v>
      </c>
      <c r="P73" s="127">
        <v>28</v>
      </c>
      <c r="Q73" s="235">
        <f>SUM(E73:P73)-SUM(LARGE(E73:P73,{1,2}))</f>
        <v>205</v>
      </c>
      <c r="R73" s="126">
        <v>0</v>
      </c>
      <c r="S73" s="95">
        <v>0</v>
      </c>
      <c r="T73" s="186"/>
      <c r="Y73" s="235">
        <f t="shared" si="2"/>
        <v>263</v>
      </c>
      <c r="Z73" s="319">
        <v>5.78735</v>
      </c>
      <c r="AB73" s="186"/>
      <c r="AC73" s="186"/>
      <c r="AD73" s="186"/>
      <c r="AI73" t="s">
        <v>591</v>
      </c>
      <c r="AJ73">
        <v>0</v>
      </c>
    </row>
    <row r="74" spans="1:36" x14ac:dyDescent="0.25">
      <c r="A74" s="240">
        <v>72</v>
      </c>
      <c r="B74" s="85" t="s">
        <v>545</v>
      </c>
      <c r="C74" s="85" t="s">
        <v>49</v>
      </c>
      <c r="D74" s="85" t="s">
        <v>550</v>
      </c>
      <c r="E74" s="127">
        <f>VLOOKUP(B74,'Round 1'!$B$10:$G$101,6,0)</f>
        <v>24</v>
      </c>
      <c r="F74" s="127">
        <v>29</v>
      </c>
      <c r="G74" s="127">
        <f>VLOOKUP(B74,'Round 3'!$B$10:$G$97,6,0)</f>
        <v>19</v>
      </c>
      <c r="H74" s="127">
        <f>VLOOKUP(B74,'Round 4'!$B$11:$K$102,6,0)</f>
        <v>6</v>
      </c>
      <c r="I74" s="127">
        <v>27</v>
      </c>
      <c r="J74" s="127">
        <v>27</v>
      </c>
      <c r="K74" s="127">
        <v>28</v>
      </c>
      <c r="L74" s="127">
        <f>VLOOKUP(B74,'Round 8'!$B$11:$G$80,6,0)</f>
        <v>11</v>
      </c>
      <c r="M74" s="127">
        <v>23</v>
      </c>
      <c r="N74" s="127">
        <v>28</v>
      </c>
      <c r="O74" s="127">
        <f>VLOOKUP(B74,'Round 11'!$B$10:$G$60,6,0)</f>
        <v>16</v>
      </c>
      <c r="P74" s="127">
        <v>28</v>
      </c>
      <c r="Q74" s="235">
        <f>SUM(E74:P74)-SUM(LARGE(E74:P74,{1,2}))</f>
        <v>209</v>
      </c>
      <c r="R74" s="126">
        <v>0</v>
      </c>
      <c r="S74" s="95">
        <v>0</v>
      </c>
      <c r="T74" s="186"/>
      <c r="Y74" s="235">
        <f t="shared" si="2"/>
        <v>266</v>
      </c>
      <c r="Z74" s="319">
        <v>2.4055</v>
      </c>
      <c r="AB74" s="186"/>
      <c r="AC74" s="186"/>
      <c r="AD74" s="186"/>
      <c r="AI74" t="s">
        <v>135</v>
      </c>
      <c r="AJ74">
        <v>12.084100000000001</v>
      </c>
    </row>
    <row r="75" spans="1:36" x14ac:dyDescent="0.25">
      <c r="A75" s="240">
        <v>73</v>
      </c>
      <c r="B75" s="85" t="s">
        <v>442</v>
      </c>
      <c r="C75" s="85" t="s">
        <v>49</v>
      </c>
      <c r="D75" s="85" t="s">
        <v>550</v>
      </c>
      <c r="E75" s="127">
        <f>VLOOKUP(B75,'Round 1'!$B$10:$G$101,6,0)</f>
        <v>18</v>
      </c>
      <c r="F75" s="127">
        <f>VLOOKUP(B75,'Round 2'!$B$10:$G$96,6,0)</f>
        <v>8</v>
      </c>
      <c r="G75" s="127">
        <f>VLOOKUP(B75,'Round 3'!$B$10:$G$97,6,0)</f>
        <v>12</v>
      </c>
      <c r="H75" s="127">
        <f>VLOOKUP(B75,'Round 4'!$B$11:$K$102,6,0)</f>
        <v>18</v>
      </c>
      <c r="I75" s="127">
        <v>27</v>
      </c>
      <c r="J75" s="127">
        <v>27</v>
      </c>
      <c r="K75" s="127">
        <v>28</v>
      </c>
      <c r="L75" s="127">
        <v>29</v>
      </c>
      <c r="M75" s="127">
        <v>23</v>
      </c>
      <c r="N75" s="127">
        <v>28</v>
      </c>
      <c r="O75" s="127">
        <v>21</v>
      </c>
      <c r="P75" s="127">
        <v>28</v>
      </c>
      <c r="Q75" s="235">
        <f>SUM(E75:P75)-SUM(LARGE(E75:P75,{1,2}))</f>
        <v>210</v>
      </c>
      <c r="R75" s="126">
        <v>0</v>
      </c>
      <c r="S75" s="95">
        <v>0</v>
      </c>
      <c r="Y75" s="235">
        <f t="shared" si="2"/>
        <v>267</v>
      </c>
      <c r="Z75" s="319">
        <v>0.31129999999999997</v>
      </c>
      <c r="AB75" s="186"/>
      <c r="AC75" s="186"/>
      <c r="AD75" s="186"/>
      <c r="AI75" t="s">
        <v>540</v>
      </c>
      <c r="AJ75">
        <v>2.0022250000000001</v>
      </c>
    </row>
    <row r="76" spans="1:36" x14ac:dyDescent="0.25">
      <c r="A76" s="240">
        <v>74</v>
      </c>
      <c r="B76" s="85" t="s">
        <v>537</v>
      </c>
      <c r="C76" s="85" t="s">
        <v>49</v>
      </c>
      <c r="D76" s="85" t="s">
        <v>550</v>
      </c>
      <c r="E76" s="127">
        <f>VLOOKUP(B76,'Round 1'!$B$10:$G$101,6,0)</f>
        <v>14</v>
      </c>
      <c r="F76" s="127">
        <f>VLOOKUP(B76,'Round 2'!$B$10:$G$96,6,0)</f>
        <v>24</v>
      </c>
      <c r="G76" s="127">
        <f>VLOOKUP(B76,'Round 3'!$B$10:$G$97,6,0)</f>
        <v>16</v>
      </c>
      <c r="H76" s="127">
        <f>VLOOKUP(B76,'Round 4'!$B$11:$K$102,6,0)</f>
        <v>3</v>
      </c>
      <c r="I76" s="127">
        <v>27</v>
      </c>
      <c r="J76" s="127">
        <v>27</v>
      </c>
      <c r="K76" s="127">
        <v>28</v>
      </c>
      <c r="L76" s="127">
        <v>29</v>
      </c>
      <c r="M76" s="127">
        <v>23</v>
      </c>
      <c r="N76" s="127">
        <v>28</v>
      </c>
      <c r="O76" s="127">
        <v>21</v>
      </c>
      <c r="P76" s="127">
        <v>28</v>
      </c>
      <c r="Q76" s="235">
        <f>SUM(E76:P76)-SUM(LARGE(E76:P76,{1,2}))</f>
        <v>211</v>
      </c>
      <c r="R76" s="126" t="e">
        <f>VLOOKUP(B76,'Round 11'!$B$10:$W$45,9,0)+V76</f>
        <v>#N/A</v>
      </c>
      <c r="S76" s="95" t="e">
        <f>VLOOKUP(B76,'Round 11'!$B$10:$Y$45,22,0)+W76</f>
        <v>#N/A</v>
      </c>
      <c r="T76" s="186"/>
      <c r="W76" s="186"/>
      <c r="Y76" s="235">
        <f t="shared" si="2"/>
        <v>268</v>
      </c>
      <c r="Z76" s="319">
        <v>5.0303250000000004</v>
      </c>
      <c r="AB76" s="186"/>
      <c r="AC76" s="186"/>
      <c r="AD76" s="186"/>
      <c r="AI76" t="s">
        <v>520</v>
      </c>
      <c r="AJ76">
        <v>5.9996</v>
      </c>
    </row>
    <row r="77" spans="1:36" x14ac:dyDescent="0.25">
      <c r="A77" s="240">
        <v>75</v>
      </c>
      <c r="B77" s="85" t="s">
        <v>408</v>
      </c>
      <c r="C77" s="85" t="s">
        <v>49</v>
      </c>
      <c r="D77" s="85" t="s">
        <v>550</v>
      </c>
      <c r="E77" s="127">
        <v>29</v>
      </c>
      <c r="F77" s="127">
        <f>VLOOKUP(B77,'Round 2'!$B$10:$G$96,6,0)</f>
        <v>13</v>
      </c>
      <c r="G77" s="127">
        <f>VLOOKUP(B77,'Round 3'!$B$10:$G$97,6,0)</f>
        <v>16</v>
      </c>
      <c r="H77" s="127">
        <f>VLOOKUP(B77,'Round 4'!$B$11:$K$102,6,0)</f>
        <v>17</v>
      </c>
      <c r="I77" s="127">
        <v>27</v>
      </c>
      <c r="J77" s="127">
        <v>27</v>
      </c>
      <c r="K77" s="127">
        <v>28</v>
      </c>
      <c r="L77" s="127">
        <v>29</v>
      </c>
      <c r="M77" s="127">
        <v>23</v>
      </c>
      <c r="N77" s="127">
        <f>VLOOKUP(B77,'Round 10'!$B$10:$G$60,6,0)</f>
        <v>12</v>
      </c>
      <c r="O77" s="127">
        <v>21</v>
      </c>
      <c r="P77" s="127">
        <v>28</v>
      </c>
      <c r="Q77" s="235">
        <f>SUM(E77:P77)-SUM(LARGE(E77:P77,{1,2}))</f>
        <v>212</v>
      </c>
      <c r="R77" s="126">
        <v>0</v>
      </c>
      <c r="S77" s="95">
        <v>0</v>
      </c>
      <c r="T77" s="186"/>
      <c r="U77" s="186"/>
      <c r="V77" s="186"/>
      <c r="X77" s="186"/>
      <c r="Y77" s="235">
        <f t="shared" si="2"/>
        <v>270</v>
      </c>
      <c r="Z77" s="319">
        <v>0.67920000000000003</v>
      </c>
      <c r="AB77" s="186"/>
      <c r="AC77" s="186"/>
      <c r="AD77" s="186"/>
      <c r="AI77" t="s">
        <v>645</v>
      </c>
      <c r="AJ77">
        <v>0</v>
      </c>
    </row>
    <row r="78" spans="1:36" x14ac:dyDescent="0.25">
      <c r="A78" s="233">
        <v>76</v>
      </c>
      <c r="B78" s="85" t="s">
        <v>524</v>
      </c>
      <c r="C78" s="85" t="s">
        <v>53</v>
      </c>
      <c r="D78" s="85" t="s">
        <v>550</v>
      </c>
      <c r="E78" s="127">
        <v>29</v>
      </c>
      <c r="F78" s="127">
        <f>VLOOKUP(B78,'Round 2'!$B$10:$G$96,6,0)</f>
        <v>7</v>
      </c>
      <c r="G78" s="127">
        <f>VLOOKUP(B78,'Round 3'!$B$10:$G$97,6,0)</f>
        <v>10</v>
      </c>
      <c r="H78" s="127">
        <f>VLOOKUP(B78,'Round 4'!$B$11:$K$102,6,0)</f>
        <v>15</v>
      </c>
      <c r="I78" s="127">
        <v>27</v>
      </c>
      <c r="J78" s="127">
        <v>27</v>
      </c>
      <c r="K78" s="127">
        <v>28</v>
      </c>
      <c r="L78" s="127">
        <v>29</v>
      </c>
      <c r="M78" s="127">
        <v>23</v>
      </c>
      <c r="N78" s="127">
        <v>28</v>
      </c>
      <c r="O78" s="127">
        <v>21</v>
      </c>
      <c r="P78" s="127">
        <v>28</v>
      </c>
      <c r="Q78" s="235">
        <f>SUM(E78:P78)-SUM(LARGE(E78:P78,{1,2}))</f>
        <v>214</v>
      </c>
      <c r="R78" s="126">
        <v>8.6597999999999988</v>
      </c>
      <c r="S78" s="95">
        <v>29</v>
      </c>
      <c r="T78" s="186"/>
      <c r="W78" s="186"/>
      <c r="Y78" s="235">
        <f t="shared" si="2"/>
        <v>272</v>
      </c>
      <c r="Z78" s="319">
        <v>0.54477500000000001</v>
      </c>
      <c r="AB78" s="186"/>
      <c r="AC78" s="186"/>
      <c r="AD78" s="186"/>
      <c r="AI78" t="s">
        <v>535</v>
      </c>
      <c r="AJ78">
        <v>3.0422500000000001</v>
      </c>
    </row>
    <row r="79" spans="1:36" x14ac:dyDescent="0.25">
      <c r="A79" s="240">
        <v>77</v>
      </c>
      <c r="B79" s="85" t="s">
        <v>480</v>
      </c>
      <c r="C79" s="85" t="s">
        <v>39</v>
      </c>
      <c r="D79" s="85" t="s">
        <v>550</v>
      </c>
      <c r="E79" s="127">
        <f>VLOOKUP(B79,'Round 1'!$B$10:$G$101,6,0)</f>
        <v>10</v>
      </c>
      <c r="F79" s="127">
        <f>VLOOKUP(B79,'Round 2'!$B$10:$G$96,6,0)</f>
        <v>12</v>
      </c>
      <c r="G79" s="127">
        <v>31</v>
      </c>
      <c r="H79" s="127">
        <f>VLOOKUP(B79,'Round 4'!$B$11:$K$102,6,0)</f>
        <v>18</v>
      </c>
      <c r="I79" s="127">
        <v>27</v>
      </c>
      <c r="J79" s="127">
        <v>27</v>
      </c>
      <c r="K79" s="127">
        <v>28</v>
      </c>
      <c r="L79" s="127">
        <v>29</v>
      </c>
      <c r="M79" s="127">
        <f>VLOOKUP(B79,'Round 9'!$B$10:$G$80,6,0)</f>
        <v>18</v>
      </c>
      <c r="N79" s="127">
        <v>28</v>
      </c>
      <c r="O79" s="127">
        <v>21</v>
      </c>
      <c r="P79" s="127">
        <v>28</v>
      </c>
      <c r="Q79" s="235">
        <f>SUM(E79:P79)-SUM(LARGE(E79:P79,{1,2}))</f>
        <v>217</v>
      </c>
      <c r="R79" s="126">
        <v>0</v>
      </c>
      <c r="S79" s="95">
        <v>0</v>
      </c>
      <c r="T79" s="150"/>
      <c r="U79" s="186"/>
      <c r="V79" s="186"/>
      <c r="X79" s="186"/>
      <c r="Y79" s="235">
        <f t="shared" si="2"/>
        <v>277</v>
      </c>
      <c r="Z79" s="319">
        <v>0.1981</v>
      </c>
      <c r="AB79" s="186"/>
      <c r="AC79" s="186"/>
      <c r="AD79" s="186"/>
      <c r="AI79" t="s">
        <v>418</v>
      </c>
      <c r="AJ79">
        <v>4.0468999999999999</v>
      </c>
    </row>
    <row r="80" spans="1:36" x14ac:dyDescent="0.25">
      <c r="A80" s="240">
        <v>78</v>
      </c>
      <c r="B80" s="85" t="s">
        <v>512</v>
      </c>
      <c r="C80" s="85" t="s">
        <v>70</v>
      </c>
      <c r="D80" s="85" t="s">
        <v>670</v>
      </c>
      <c r="E80" s="127">
        <f>VLOOKUP(B80,'Round 1'!$B$10:$G$101,6,0)</f>
        <v>11</v>
      </c>
      <c r="F80" s="127">
        <v>29</v>
      </c>
      <c r="G80" s="127">
        <f>VLOOKUP(B80,'Round 3'!$B$10:$G$97,6,0)</f>
        <v>17</v>
      </c>
      <c r="H80" s="127">
        <v>30</v>
      </c>
      <c r="I80" s="127">
        <v>27</v>
      </c>
      <c r="J80" s="127">
        <v>27</v>
      </c>
      <c r="K80" s="127">
        <v>28</v>
      </c>
      <c r="L80" s="127">
        <v>29</v>
      </c>
      <c r="M80" s="127">
        <f>VLOOKUP(B80,'Round 9'!$B$10:$G$80,6,0)</f>
        <v>3</v>
      </c>
      <c r="N80" s="127">
        <v>28</v>
      </c>
      <c r="O80" s="127">
        <v>21</v>
      </c>
      <c r="P80" s="127">
        <v>28</v>
      </c>
      <c r="Q80" s="235">
        <f>SUM(E80:P80)-SUM(LARGE(E80:P80,{1,2}))</f>
        <v>219</v>
      </c>
      <c r="R80" s="126">
        <v>0</v>
      </c>
      <c r="S80" s="95">
        <v>0</v>
      </c>
      <c r="Y80" s="235">
        <f t="shared" si="2"/>
        <v>278</v>
      </c>
      <c r="Z80" s="319">
        <v>4.5562999999999994</v>
      </c>
      <c r="AB80" s="186"/>
      <c r="AC80" s="186"/>
      <c r="AD80" s="186"/>
      <c r="AI80" t="s">
        <v>196</v>
      </c>
      <c r="AJ80">
        <v>6.5868249999999993</v>
      </c>
    </row>
    <row r="81" spans="1:36" x14ac:dyDescent="0.25">
      <c r="A81" s="240">
        <v>79</v>
      </c>
      <c r="B81" s="85" t="s">
        <v>275</v>
      </c>
      <c r="C81" s="85" t="s">
        <v>335</v>
      </c>
      <c r="D81" s="85" t="s">
        <v>550</v>
      </c>
      <c r="E81" s="127">
        <v>29</v>
      </c>
      <c r="F81" s="127">
        <f>VLOOKUP(B81,'Round 2'!$B$10:$G$96,6,0)</f>
        <v>24</v>
      </c>
      <c r="G81" s="127">
        <f>VLOOKUP(B81,'Round 3'!$B$10:$G$97,6,0)</f>
        <v>12</v>
      </c>
      <c r="H81" s="127">
        <v>30</v>
      </c>
      <c r="I81" s="127">
        <f>VLOOKUP(B81,'ROUND 5'!$B$11:$G$80,6,0)</f>
        <v>6</v>
      </c>
      <c r="J81" s="127">
        <v>27</v>
      </c>
      <c r="K81" s="127">
        <v>28</v>
      </c>
      <c r="L81" s="127">
        <v>29</v>
      </c>
      <c r="M81" s="127">
        <v>23</v>
      </c>
      <c r="N81" s="127">
        <v>28</v>
      </c>
      <c r="O81" s="127">
        <v>21</v>
      </c>
      <c r="P81" s="127">
        <v>21</v>
      </c>
      <c r="Q81" s="235">
        <f>SUM(E81:P81)-SUM(LARGE(E81:P81,{1,2}))</f>
        <v>219</v>
      </c>
      <c r="R81" s="126" t="e">
        <f>VLOOKUP(B81,'Round 11'!$B$10:$W$45,9,0)+V81</f>
        <v>#N/A</v>
      </c>
      <c r="S81" s="95" t="e">
        <f>VLOOKUP(B81,'Round 11'!$B$10:$Y$45,22,0)+W81</f>
        <v>#N/A</v>
      </c>
      <c r="T81" s="186"/>
      <c r="W81" s="186"/>
      <c r="Y81" s="235">
        <f t="shared" si="2"/>
        <v>278</v>
      </c>
      <c r="Z81" s="319">
        <v>4.0256749999999997</v>
      </c>
      <c r="AA81" s="186"/>
      <c r="AB81" s="186"/>
      <c r="AC81" s="186"/>
      <c r="AD81" s="186"/>
      <c r="AI81" t="s">
        <v>587</v>
      </c>
      <c r="AJ81">
        <v>0.56600000000000006</v>
      </c>
    </row>
    <row r="82" spans="1:36" x14ac:dyDescent="0.25">
      <c r="A82" s="240">
        <v>80</v>
      </c>
      <c r="B82" s="85" t="s">
        <v>548</v>
      </c>
      <c r="C82" s="85" t="s">
        <v>49</v>
      </c>
      <c r="D82" s="85" t="s">
        <v>550</v>
      </c>
      <c r="E82" s="127">
        <f>VLOOKUP(B82,'Round 1'!$B$10:$G$101,6,0)</f>
        <v>8</v>
      </c>
      <c r="F82" s="127">
        <f>VLOOKUP(B82,'Round 2'!$B$10:$G$96,6,0)</f>
        <v>13</v>
      </c>
      <c r="G82" s="127">
        <f>VLOOKUP(B82,'Round 3'!$B$10:$G$97,6,0)</f>
        <v>26</v>
      </c>
      <c r="H82" s="127">
        <f>VLOOKUP(B82,'Round 4'!$B$11:$K$102,6,0)</f>
        <v>19</v>
      </c>
      <c r="I82" s="127">
        <v>27</v>
      </c>
      <c r="J82" s="127">
        <v>27</v>
      </c>
      <c r="K82" s="127">
        <v>28</v>
      </c>
      <c r="L82" s="127">
        <v>29</v>
      </c>
      <c r="M82" s="127">
        <v>23</v>
      </c>
      <c r="N82" s="127">
        <v>28</v>
      </c>
      <c r="O82" s="127">
        <v>21</v>
      </c>
      <c r="P82" s="127">
        <v>28</v>
      </c>
      <c r="Q82" s="235">
        <f>SUM(E82:P82)-SUM(LARGE(E82:P82,{1,2}))</f>
        <v>220</v>
      </c>
      <c r="R82" s="126" t="e">
        <f>VLOOKUP(B82,'Round 11'!$B$10:$W$45,9,0)+V82</f>
        <v>#N/A</v>
      </c>
      <c r="S82" s="95" t="e">
        <f>VLOOKUP(B82,'Round 11'!$B$10:$Y$45,22,0)+W82</f>
        <v>#N/A</v>
      </c>
      <c r="T82" s="186"/>
      <c r="W82" s="186"/>
      <c r="Y82" s="235">
        <f t="shared" si="2"/>
        <v>277</v>
      </c>
      <c r="Z82" s="319">
        <v>8.4900000000000003E-2</v>
      </c>
      <c r="AA82" s="186"/>
      <c r="AB82" s="186"/>
      <c r="AC82" s="186"/>
      <c r="AD82" s="186"/>
      <c r="AI82" t="s">
        <v>425</v>
      </c>
      <c r="AJ82">
        <v>0</v>
      </c>
    </row>
    <row r="83" spans="1:36" x14ac:dyDescent="0.25">
      <c r="A83" s="233">
        <v>81</v>
      </c>
      <c r="B83" s="85" t="s">
        <v>403</v>
      </c>
      <c r="C83" s="85" t="s">
        <v>48</v>
      </c>
      <c r="D83" s="85" t="s">
        <v>550</v>
      </c>
      <c r="E83" s="127">
        <f>VLOOKUP(B83,'Round 1'!$B$10:$G$101,6,0)</f>
        <v>13</v>
      </c>
      <c r="F83" s="127">
        <v>29</v>
      </c>
      <c r="G83" s="127">
        <v>31</v>
      </c>
      <c r="H83" s="127">
        <f>VLOOKUP(B83,'Round 4'!$B$11:$K$102,6,0)</f>
        <v>25</v>
      </c>
      <c r="I83" s="127">
        <f>VLOOKUP(B83,'ROUND 5'!$B$11:$G$80,6,0)</f>
        <v>2</v>
      </c>
      <c r="J83" s="127">
        <v>27</v>
      </c>
      <c r="K83" s="127">
        <v>28</v>
      </c>
      <c r="L83" s="127">
        <v>29</v>
      </c>
      <c r="M83" s="127">
        <v>23</v>
      </c>
      <c r="N83" s="127">
        <v>28</v>
      </c>
      <c r="O83" s="127">
        <v>21</v>
      </c>
      <c r="P83" s="127">
        <v>28</v>
      </c>
      <c r="Q83" s="235">
        <f>SUM(E83:P83)-SUM(LARGE(E83:P83,{1,2}))</f>
        <v>224</v>
      </c>
      <c r="R83" s="126">
        <v>0</v>
      </c>
      <c r="S83" s="95">
        <v>0</v>
      </c>
      <c r="T83" s="41"/>
      <c r="Y83" s="235">
        <f t="shared" si="2"/>
        <v>284</v>
      </c>
      <c r="Z83" s="319">
        <v>7.5278</v>
      </c>
      <c r="AA83" s="186"/>
      <c r="AB83" s="186"/>
      <c r="AC83" s="186"/>
      <c r="AD83" s="186"/>
      <c r="AI83" t="s">
        <v>536</v>
      </c>
      <c r="AJ83">
        <v>1.2735000000000001</v>
      </c>
    </row>
    <row r="84" spans="1:36" x14ac:dyDescent="0.25">
      <c r="A84" s="240">
        <v>82</v>
      </c>
      <c r="B84" s="85" t="s">
        <v>302</v>
      </c>
      <c r="C84" s="85" t="s">
        <v>49</v>
      </c>
      <c r="D84" s="85" t="s">
        <v>550</v>
      </c>
      <c r="E84" s="127">
        <f>VLOOKUP(B84,'Round 1'!$B$10:$G$101,6,0)</f>
        <v>24</v>
      </c>
      <c r="F84" s="127">
        <f>VLOOKUP(B84,'Round 2'!$B$10:$G$96,6,0)</f>
        <v>18</v>
      </c>
      <c r="G84" s="127">
        <f>VLOOKUP(B84,'Round 3'!$B$10:$G$97,6,0)</f>
        <v>20</v>
      </c>
      <c r="H84" s="127">
        <f>VLOOKUP(B84,'Round 4'!$B$11:$K$102,6,0)</f>
        <v>19</v>
      </c>
      <c r="I84" s="127">
        <f>VLOOKUP(B84,'ROUND 5'!$B$11:$G$80,6,0)</f>
        <v>22</v>
      </c>
      <c r="J84" s="127">
        <f>VLOOKUP(B84,'Round 6'!$B$11:$G$80,6,0)</f>
        <v>22</v>
      </c>
      <c r="K84" s="127">
        <v>28</v>
      </c>
      <c r="L84" s="127">
        <v>29</v>
      </c>
      <c r="M84" s="127">
        <v>23</v>
      </c>
      <c r="N84" s="127">
        <v>28</v>
      </c>
      <c r="O84" s="127">
        <v>21</v>
      </c>
      <c r="P84" s="127">
        <v>28</v>
      </c>
      <c r="Q84" s="235">
        <f>SUM(E84:P84)-SUM(LARGE(E84:P84,{1,2}))</f>
        <v>225</v>
      </c>
      <c r="R84" s="126">
        <v>0</v>
      </c>
      <c r="S84" s="95">
        <v>0</v>
      </c>
      <c r="Y84" s="235">
        <f t="shared" si="2"/>
        <v>282</v>
      </c>
      <c r="Z84" s="319">
        <v>0.26884999999999998</v>
      </c>
      <c r="AA84" s="186"/>
      <c r="AB84" s="186"/>
      <c r="AC84" s="186"/>
      <c r="AD84" s="186"/>
      <c r="AI84" t="s">
        <v>549</v>
      </c>
      <c r="AJ84">
        <v>15.465949999999999</v>
      </c>
    </row>
    <row r="85" spans="1:36" x14ac:dyDescent="0.25">
      <c r="A85" s="240">
        <v>83</v>
      </c>
      <c r="B85" s="85" t="s">
        <v>357</v>
      </c>
      <c r="C85" s="85" t="s">
        <v>31</v>
      </c>
      <c r="D85" s="85" t="s">
        <v>550</v>
      </c>
      <c r="E85" s="127">
        <v>29</v>
      </c>
      <c r="F85" s="127">
        <f>VLOOKUP(B85,'Round 2'!$B$10:$G$96,6,0)</f>
        <v>5</v>
      </c>
      <c r="G85" s="127">
        <f>VLOOKUP(B85,'Round 3'!$B$10:$G$97,6,0)</f>
        <v>11</v>
      </c>
      <c r="H85" s="127">
        <v>30</v>
      </c>
      <c r="I85" s="127">
        <v>27</v>
      </c>
      <c r="J85" s="127">
        <v>27</v>
      </c>
      <c r="K85" s="127">
        <v>28</v>
      </c>
      <c r="L85" s="127">
        <v>29</v>
      </c>
      <c r="M85" s="127">
        <v>23</v>
      </c>
      <c r="N85" s="127">
        <v>28</v>
      </c>
      <c r="O85" s="127">
        <v>21</v>
      </c>
      <c r="P85" s="127">
        <v>28</v>
      </c>
      <c r="Q85" s="235">
        <f>SUM(E85:P85)-SUM(LARGE(E85:P85,{1,2}))</f>
        <v>227</v>
      </c>
      <c r="R85" s="126">
        <v>1.6838499999999998</v>
      </c>
      <c r="S85" s="95">
        <v>19</v>
      </c>
      <c r="T85" s="186"/>
      <c r="W85" s="186"/>
      <c r="Y85" s="235">
        <f t="shared" si="2"/>
        <v>286</v>
      </c>
      <c r="Z85" s="319">
        <v>0.59430000000000005</v>
      </c>
      <c r="AB85" s="186"/>
      <c r="AC85" s="186"/>
      <c r="AD85" s="186"/>
      <c r="AI85" t="s">
        <v>410</v>
      </c>
      <c r="AJ85">
        <v>3.6648499999999999</v>
      </c>
    </row>
    <row r="86" spans="1:36" x14ac:dyDescent="0.25">
      <c r="A86" s="240">
        <v>84</v>
      </c>
      <c r="B86" s="85" t="s">
        <v>543</v>
      </c>
      <c r="C86" s="85" t="s">
        <v>162</v>
      </c>
      <c r="D86" s="85" t="s">
        <v>550</v>
      </c>
      <c r="E86" s="127">
        <v>29</v>
      </c>
      <c r="F86" s="127">
        <f>VLOOKUP(B86,'Round 2'!$B$10:$G$96,6,0)</f>
        <v>7</v>
      </c>
      <c r="G86" s="127">
        <v>31</v>
      </c>
      <c r="H86" s="127">
        <f>VLOOKUP(B86,'Round 4'!$B$11:$K$102,6,0)</f>
        <v>15</v>
      </c>
      <c r="I86" s="127">
        <f>VLOOKUP(B86,'ROUND 5'!$B$11:$G$80,6,0)</f>
        <v>22</v>
      </c>
      <c r="J86" s="127">
        <v>27</v>
      </c>
      <c r="K86" s="127">
        <v>28</v>
      </c>
      <c r="L86" s="127">
        <v>29</v>
      </c>
      <c r="M86" s="127">
        <v>23</v>
      </c>
      <c r="N86" s="127">
        <v>28</v>
      </c>
      <c r="O86" s="127">
        <v>21</v>
      </c>
      <c r="P86" s="127">
        <v>28</v>
      </c>
      <c r="Q86" s="235">
        <f>SUM(E86:P86)-SUM(LARGE(E86:P86,{1,2}))</f>
        <v>228</v>
      </c>
      <c r="R86" s="126" t="e">
        <f>VLOOKUP(B86,'Round 11'!$B$10:$W$45,9,0)+V86</f>
        <v>#N/A</v>
      </c>
      <c r="S86" s="95" t="e">
        <f>VLOOKUP(B86,'Round 11'!$B$10:$Y$45,22,0)+W86</f>
        <v>#N/A</v>
      </c>
      <c r="V86">
        <v>2.61775</v>
      </c>
      <c r="W86" s="186">
        <v>9</v>
      </c>
      <c r="Y86" s="235">
        <f t="shared" si="2"/>
        <v>288</v>
      </c>
      <c r="Z86" s="319">
        <v>0.14150000000000001</v>
      </c>
      <c r="AB86" s="186"/>
      <c r="AC86" s="186"/>
      <c r="AD86" s="186"/>
      <c r="AI86" t="s">
        <v>590</v>
      </c>
      <c r="AJ86">
        <v>0</v>
      </c>
    </row>
    <row r="87" spans="1:36" x14ac:dyDescent="0.25">
      <c r="A87" s="240">
        <v>85</v>
      </c>
      <c r="B87" s="85" t="s">
        <v>647</v>
      </c>
      <c r="C87" s="85" t="s">
        <v>49</v>
      </c>
      <c r="D87" s="85" t="s">
        <v>550</v>
      </c>
      <c r="E87" s="127">
        <f>VLOOKUP(B87,'Round 1'!$B$10:$G$101,6,0)</f>
        <v>24</v>
      </c>
      <c r="F87" s="127">
        <f>VLOOKUP(B87,'Round 2'!$B$10:$G$96,6,0)</f>
        <v>24</v>
      </c>
      <c r="G87" s="127">
        <v>31</v>
      </c>
      <c r="H87" s="127">
        <v>30</v>
      </c>
      <c r="I87" s="127">
        <v>27</v>
      </c>
      <c r="J87" s="127">
        <v>27</v>
      </c>
      <c r="K87" s="127">
        <v>28</v>
      </c>
      <c r="L87" s="127">
        <f>VLOOKUP(B87,'Round 8'!$B$11:$G$80,6,0)</f>
        <v>6</v>
      </c>
      <c r="M87" s="127">
        <v>23</v>
      </c>
      <c r="N87" s="127">
        <v>28</v>
      </c>
      <c r="O87" s="127">
        <f>VLOOKUP(B87,'Round 11'!$B$10:$G$60,6,0)</f>
        <v>16</v>
      </c>
      <c r="P87" s="127">
        <v>28</v>
      </c>
      <c r="Q87" s="235">
        <f>SUM(E87:P87)-SUM(LARGE(E87:P87,{1,2}))</f>
        <v>231</v>
      </c>
      <c r="R87" s="126" t="e">
        <f>VLOOKUP(B87,'Round 11'!$B$10:$W$45,9,0)+V87</f>
        <v>#N/A</v>
      </c>
      <c r="S87" s="95" t="e">
        <f>VLOOKUP(B87,'Round 11'!$B$10:$Y$45,22,0)+W87</f>
        <v>#N/A</v>
      </c>
      <c r="T87" s="186"/>
      <c r="W87" s="186"/>
      <c r="Y87" s="235">
        <f t="shared" si="2"/>
        <v>292</v>
      </c>
      <c r="Z87" s="319">
        <v>0.7641</v>
      </c>
      <c r="AA87" s="125"/>
      <c r="AB87" s="186"/>
      <c r="AC87" s="186"/>
      <c r="AD87" s="186"/>
      <c r="AI87" t="s">
        <v>408</v>
      </c>
      <c r="AJ87">
        <v>0.67920000000000003</v>
      </c>
    </row>
    <row r="88" spans="1:36" x14ac:dyDescent="0.25">
      <c r="A88" s="233">
        <v>86</v>
      </c>
      <c r="B88" s="85" t="s">
        <v>587</v>
      </c>
      <c r="C88" s="85"/>
      <c r="D88" s="85" t="s">
        <v>670</v>
      </c>
      <c r="E88" s="127">
        <f>VLOOKUP(B88,'Round 1'!$B$10:$G$101,6,0)</f>
        <v>24</v>
      </c>
      <c r="F88" s="127">
        <v>29</v>
      </c>
      <c r="G88" s="127">
        <f>VLOOKUP(B88,'Round 3'!$B$10:$G$97,6,0)</f>
        <v>14</v>
      </c>
      <c r="H88" s="127">
        <v>30</v>
      </c>
      <c r="I88" s="127">
        <v>27</v>
      </c>
      <c r="J88" s="127">
        <v>27</v>
      </c>
      <c r="K88" s="127">
        <v>28</v>
      </c>
      <c r="L88" s="127">
        <v>29</v>
      </c>
      <c r="M88" s="127">
        <v>23</v>
      </c>
      <c r="N88" s="127">
        <v>28</v>
      </c>
      <c r="O88" s="127">
        <f>VLOOKUP(B88,'Round 11'!$B$10:$J$45,6,0)</f>
        <v>5</v>
      </c>
      <c r="P88" s="127">
        <v>28</v>
      </c>
      <c r="Q88" s="235">
        <f>SUM(E88:P88)-SUM(LARGE(E88:P88,{1,2}))</f>
        <v>233</v>
      </c>
      <c r="R88" s="126">
        <v>0</v>
      </c>
      <c r="S88" s="95">
        <v>0</v>
      </c>
      <c r="Y88" s="235">
        <f t="shared" si="2"/>
        <v>292</v>
      </c>
      <c r="Z88" s="319">
        <v>0.56600000000000006</v>
      </c>
      <c r="AA88" s="125"/>
      <c r="AB88" s="186"/>
      <c r="AC88" s="186"/>
      <c r="AD88" s="186"/>
      <c r="AI88" t="s">
        <v>581</v>
      </c>
      <c r="AJ88">
        <v>3.0705499999999999</v>
      </c>
    </row>
    <row r="89" spans="1:36" x14ac:dyDescent="0.25">
      <c r="A89" s="240">
        <v>87</v>
      </c>
      <c r="B89" s="85" t="s">
        <v>133</v>
      </c>
      <c r="C89" s="85" t="s">
        <v>39</v>
      </c>
      <c r="D89" s="85" t="s">
        <v>550</v>
      </c>
      <c r="E89" s="127">
        <f>VLOOKUP(B89,'Round 1'!$B$10:$G$101,6,0)</f>
        <v>24</v>
      </c>
      <c r="F89" s="127">
        <v>29</v>
      </c>
      <c r="G89" s="127">
        <v>31</v>
      </c>
      <c r="H89" s="127">
        <f>VLOOKUP(B89,'Round 4'!$B$11:$K$102,6,0)</f>
        <v>15</v>
      </c>
      <c r="I89" s="127">
        <f>VLOOKUP(B89,'ROUND 5'!$B$11:$G$80,6,0)</f>
        <v>11</v>
      </c>
      <c r="J89" s="127">
        <v>27</v>
      </c>
      <c r="K89" s="127">
        <v>28</v>
      </c>
      <c r="L89" s="127">
        <v>29</v>
      </c>
      <c r="M89" s="127">
        <v>23</v>
      </c>
      <c r="N89" s="127">
        <v>28</v>
      </c>
      <c r="O89" s="127">
        <v>21</v>
      </c>
      <c r="P89" s="127">
        <v>28</v>
      </c>
      <c r="Q89" s="235">
        <f>SUM(E89:P89)-SUM(LARGE(E89:P89,{1,2}))</f>
        <v>234</v>
      </c>
      <c r="R89" s="126">
        <v>0</v>
      </c>
      <c r="S89" s="95">
        <v>0</v>
      </c>
      <c r="Y89" s="235">
        <f t="shared" si="2"/>
        <v>294</v>
      </c>
      <c r="Z89" s="319">
        <v>0.7641</v>
      </c>
      <c r="AA89" s="125"/>
      <c r="AB89" s="186"/>
      <c r="AC89" s="186"/>
      <c r="AD89" s="186"/>
      <c r="AI89" t="s">
        <v>447</v>
      </c>
      <c r="AJ89">
        <v>7.5631750000000011</v>
      </c>
    </row>
    <row r="90" spans="1:36" x14ac:dyDescent="0.25">
      <c r="A90" s="240">
        <v>88</v>
      </c>
      <c r="B90" s="85" t="s">
        <v>638</v>
      </c>
      <c r="C90" s="85" t="s">
        <v>335</v>
      </c>
      <c r="D90" s="85" t="s">
        <v>550</v>
      </c>
      <c r="E90" s="127">
        <v>29</v>
      </c>
      <c r="F90" s="127">
        <f>VLOOKUP(B90,'Round 2'!$B$10:$G$96,6,0)</f>
        <v>5</v>
      </c>
      <c r="G90" s="127">
        <f>VLOOKUP(B90,'Round 3'!$B$10:$G$97,6,0)</f>
        <v>26</v>
      </c>
      <c r="H90" s="127">
        <v>30</v>
      </c>
      <c r="I90" s="127">
        <v>27</v>
      </c>
      <c r="J90" s="127">
        <f>VLOOKUP(B90,'Round 6'!$B$11:$G$80,6,0)</f>
        <v>22</v>
      </c>
      <c r="K90" s="127">
        <v>28</v>
      </c>
      <c r="L90" s="127">
        <v>29</v>
      </c>
      <c r="M90" s="127">
        <v>23</v>
      </c>
      <c r="N90" s="127">
        <v>28</v>
      </c>
      <c r="O90" s="127">
        <v>21</v>
      </c>
      <c r="P90" s="127">
        <v>28</v>
      </c>
      <c r="Q90" s="235">
        <f>SUM(E90:P90)-SUM(LARGE(E90:P90,{1,2}))</f>
        <v>237</v>
      </c>
      <c r="R90" s="126">
        <v>0</v>
      </c>
      <c r="S90" s="95">
        <v>0</v>
      </c>
      <c r="Y90" s="235">
        <f t="shared" si="2"/>
        <v>296</v>
      </c>
      <c r="Z90" s="319">
        <v>0.1981</v>
      </c>
      <c r="AA90" s="125"/>
      <c r="AB90" s="186"/>
      <c r="AC90" s="186"/>
      <c r="AD90" s="186"/>
      <c r="AI90" t="s">
        <v>637</v>
      </c>
      <c r="AJ90">
        <v>0.14149999999999999</v>
      </c>
    </row>
    <row r="91" spans="1:36" s="125" customFormat="1" x14ac:dyDescent="0.25">
      <c r="A91" s="240">
        <v>89</v>
      </c>
      <c r="B91" s="85" t="s">
        <v>81</v>
      </c>
      <c r="C91" s="85" t="s">
        <v>127</v>
      </c>
      <c r="D91" s="85" t="s">
        <v>670</v>
      </c>
      <c r="E91" s="127">
        <f>VLOOKUP(B91,'Round 1'!$B$10:$G$101,6,0)</f>
        <v>3</v>
      </c>
      <c r="F91" s="127">
        <v>29</v>
      </c>
      <c r="G91" s="127">
        <v>31</v>
      </c>
      <c r="H91" s="127">
        <v>25</v>
      </c>
      <c r="I91" s="127">
        <v>27</v>
      </c>
      <c r="J91" s="127">
        <v>27</v>
      </c>
      <c r="K91" s="127">
        <v>28</v>
      </c>
      <c r="L91" s="127">
        <v>29</v>
      </c>
      <c r="M91" s="127">
        <v>23</v>
      </c>
      <c r="N91" s="127">
        <v>28</v>
      </c>
      <c r="O91" s="127">
        <v>21</v>
      </c>
      <c r="P91" s="127">
        <v>28</v>
      </c>
      <c r="Q91" s="235">
        <f>SUM(E91:P91)-SUM(LARGE(E91:P91,{1,2}))</f>
        <v>239</v>
      </c>
      <c r="R91" s="126">
        <v>0</v>
      </c>
      <c r="S91" s="95">
        <v>0</v>
      </c>
      <c r="W91" s="96"/>
      <c r="Y91" s="235">
        <f t="shared" si="2"/>
        <v>299</v>
      </c>
      <c r="Z91" s="319">
        <v>0.14149999999999999</v>
      </c>
      <c r="AA91"/>
      <c r="AB91" s="186"/>
      <c r="AC91" s="186"/>
      <c r="AD91" s="186"/>
      <c r="AI91" s="125" t="s">
        <v>592</v>
      </c>
      <c r="AJ91" s="125">
        <v>0</v>
      </c>
    </row>
    <row r="92" spans="1:36" s="125" customFormat="1" x14ac:dyDescent="0.25">
      <c r="A92" s="240">
        <v>90</v>
      </c>
      <c r="B92" s="85" t="s">
        <v>214</v>
      </c>
      <c r="C92" s="85"/>
      <c r="D92" s="85" t="s">
        <v>768</v>
      </c>
      <c r="E92" s="127">
        <v>29</v>
      </c>
      <c r="F92" s="127">
        <v>29</v>
      </c>
      <c r="G92" s="127">
        <f>VLOOKUP(B92,'Round 3'!$B$10:$G$97,6,0)</f>
        <v>1</v>
      </c>
      <c r="H92" s="127">
        <v>30</v>
      </c>
      <c r="I92" s="127">
        <v>27</v>
      </c>
      <c r="J92" s="127">
        <v>27</v>
      </c>
      <c r="K92" s="127">
        <v>28</v>
      </c>
      <c r="L92" s="127">
        <v>29</v>
      </c>
      <c r="M92" s="127">
        <v>23</v>
      </c>
      <c r="N92" s="127">
        <v>28</v>
      </c>
      <c r="O92" s="127">
        <v>21</v>
      </c>
      <c r="P92" s="127">
        <v>28</v>
      </c>
      <c r="Q92" s="235">
        <f>SUM(E92:P92)-SUM(LARGE(E92:P92,{1,2}))</f>
        <v>241</v>
      </c>
      <c r="R92" s="126">
        <v>0</v>
      </c>
      <c r="S92" s="95">
        <v>0</v>
      </c>
      <c r="W92" s="96"/>
      <c r="Y92" s="235">
        <f t="shared" si="2"/>
        <v>300</v>
      </c>
      <c r="Z92" s="319">
        <v>5.1081500000000002</v>
      </c>
      <c r="AA92"/>
      <c r="AB92" s="186"/>
      <c r="AC92" s="186"/>
      <c r="AD92" s="186"/>
      <c r="AI92" s="125" t="s">
        <v>553</v>
      </c>
      <c r="AJ92" s="125">
        <v>5.6599999999999998E-2</v>
      </c>
    </row>
    <row r="93" spans="1:36" s="125" customFormat="1" x14ac:dyDescent="0.25">
      <c r="A93" s="233">
        <v>91</v>
      </c>
      <c r="B93" s="85" t="s">
        <v>348</v>
      </c>
      <c r="C93" s="85"/>
      <c r="D93" s="85" t="s">
        <v>550</v>
      </c>
      <c r="E93" s="127">
        <v>29</v>
      </c>
      <c r="F93" s="127">
        <v>29</v>
      </c>
      <c r="G93" s="127">
        <v>31</v>
      </c>
      <c r="H93" s="127">
        <v>30</v>
      </c>
      <c r="I93" s="127">
        <f>VLOOKUP(B93,'ROUND 5'!$B$11:$G$80,6,0)</f>
        <v>4</v>
      </c>
      <c r="J93" s="127">
        <v>27</v>
      </c>
      <c r="K93" s="127">
        <f>VLOOKUP(B93,'Round 7'!$B$11:$G$80,6,0)</f>
        <v>23</v>
      </c>
      <c r="L93" s="127">
        <v>29</v>
      </c>
      <c r="M93" s="127">
        <v>23</v>
      </c>
      <c r="N93" s="127">
        <v>28</v>
      </c>
      <c r="O93" s="127">
        <v>21</v>
      </c>
      <c r="P93" s="127">
        <v>28</v>
      </c>
      <c r="Q93" s="235">
        <f>SUM(E93:P93)-SUM(LARGE(E93:P93,{1,2}))</f>
        <v>241</v>
      </c>
      <c r="R93" s="126">
        <v>0</v>
      </c>
      <c r="S93" s="95">
        <v>0</v>
      </c>
      <c r="T93" s="186"/>
      <c r="U93" s="186"/>
      <c r="V93" s="186"/>
      <c r="W93" s="96"/>
      <c r="X93" s="186"/>
      <c r="Y93" s="235">
        <f t="shared" si="2"/>
        <v>302</v>
      </c>
      <c r="Z93" s="319">
        <v>2.6601999999999997</v>
      </c>
      <c r="AB93" s="186"/>
      <c r="AC93" s="186"/>
      <c r="AD93" s="186"/>
      <c r="AI93" s="125" t="s">
        <v>575</v>
      </c>
      <c r="AJ93" s="125">
        <v>8.6244250000000005</v>
      </c>
    </row>
    <row r="94" spans="1:36" s="125" customFormat="1" x14ac:dyDescent="0.25">
      <c r="A94" s="240">
        <v>92</v>
      </c>
      <c r="B94" s="326" t="s">
        <v>213</v>
      </c>
      <c r="C94" s="85" t="s">
        <v>39</v>
      </c>
      <c r="D94" s="85" t="s">
        <v>670</v>
      </c>
      <c r="E94" s="127">
        <f>VLOOKUP(B94,'Round 1'!$B$10:$G$101,6,0)</f>
        <v>2</v>
      </c>
      <c r="F94" s="127">
        <v>29</v>
      </c>
      <c r="G94" s="127">
        <v>31</v>
      </c>
      <c r="H94" s="127">
        <v>30</v>
      </c>
      <c r="I94" s="127">
        <v>27</v>
      </c>
      <c r="J94" s="127">
        <v>27</v>
      </c>
      <c r="K94" s="127">
        <v>28</v>
      </c>
      <c r="L94" s="127">
        <v>29</v>
      </c>
      <c r="M94" s="127">
        <v>23</v>
      </c>
      <c r="N94" s="127">
        <v>28</v>
      </c>
      <c r="O94" s="127">
        <v>21</v>
      </c>
      <c r="P94" s="127">
        <v>28</v>
      </c>
      <c r="Q94" s="235">
        <f>SUM(E94:P94)-SUM(LARGE(E94:P94,{1,2}))</f>
        <v>242</v>
      </c>
      <c r="R94" s="126">
        <v>0</v>
      </c>
      <c r="S94" s="95">
        <v>0</v>
      </c>
      <c r="W94" s="96"/>
      <c r="Y94" s="235">
        <f t="shared" si="2"/>
        <v>303</v>
      </c>
      <c r="Z94" s="319">
        <v>0.63674999999999993</v>
      </c>
      <c r="AB94" s="186"/>
      <c r="AC94" s="186"/>
      <c r="AD94" s="186"/>
      <c r="AI94" s="125" t="s">
        <v>640</v>
      </c>
      <c r="AJ94" s="125">
        <v>1.096625</v>
      </c>
    </row>
    <row r="95" spans="1:36" s="125" customFormat="1" x14ac:dyDescent="0.25">
      <c r="A95" s="240">
        <v>93</v>
      </c>
      <c r="B95" s="85" t="s">
        <v>473</v>
      </c>
      <c r="C95" s="85" t="s">
        <v>474</v>
      </c>
      <c r="D95" s="85" t="s">
        <v>670</v>
      </c>
      <c r="E95" s="127">
        <f>VLOOKUP(B95,'Round 1'!$B$10:$G$101,6,0)</f>
        <v>6</v>
      </c>
      <c r="F95" s="127">
        <v>29</v>
      </c>
      <c r="G95" s="127">
        <v>31</v>
      </c>
      <c r="H95" s="127">
        <f>VLOOKUP(B95,'Round 4'!$B$11:$K$102,6,0)</f>
        <v>25</v>
      </c>
      <c r="I95" s="127">
        <v>27</v>
      </c>
      <c r="J95" s="127">
        <v>27</v>
      </c>
      <c r="K95" s="127">
        <v>28</v>
      </c>
      <c r="L95" s="127">
        <v>29</v>
      </c>
      <c r="M95" s="127">
        <v>23</v>
      </c>
      <c r="N95" s="127">
        <v>28</v>
      </c>
      <c r="O95" s="127">
        <v>21</v>
      </c>
      <c r="P95" s="127">
        <v>28</v>
      </c>
      <c r="Q95" s="235">
        <f>SUM(E95:P95)-SUM(LARGE(E95:P95,{1,2}))</f>
        <v>242</v>
      </c>
      <c r="R95" s="126">
        <v>0</v>
      </c>
      <c r="S95" s="95">
        <v>0</v>
      </c>
      <c r="W95" s="96"/>
      <c r="Y95" s="235">
        <f t="shared" si="2"/>
        <v>302</v>
      </c>
      <c r="Z95" s="319">
        <v>0.29007499999999997</v>
      </c>
      <c r="AB95" s="186"/>
      <c r="AC95" s="186"/>
      <c r="AD95" s="186"/>
      <c r="AI95" s="125" t="s">
        <v>512</v>
      </c>
      <c r="AJ95" s="125">
        <v>4.5562999999999994</v>
      </c>
    </row>
    <row r="96" spans="1:36" s="125" customFormat="1" x14ac:dyDescent="0.25">
      <c r="A96" s="240">
        <v>94</v>
      </c>
      <c r="B96" s="85" t="s">
        <v>641</v>
      </c>
      <c r="C96" s="85"/>
      <c r="D96" s="85" t="s">
        <v>670</v>
      </c>
      <c r="E96" s="127">
        <v>29</v>
      </c>
      <c r="F96" s="127">
        <f>VLOOKUP(B96,'Round 2'!$B$10:$G$96,6,0)</f>
        <v>13</v>
      </c>
      <c r="G96" s="127">
        <f>VLOOKUP(B96,'Round 3'!$B$10:$G$97,6,0)</f>
        <v>20</v>
      </c>
      <c r="H96" s="127">
        <v>30</v>
      </c>
      <c r="I96" s="127">
        <v>27</v>
      </c>
      <c r="J96" s="127">
        <v>27</v>
      </c>
      <c r="K96" s="127">
        <v>28</v>
      </c>
      <c r="L96" s="127">
        <v>29</v>
      </c>
      <c r="M96" s="127">
        <v>23</v>
      </c>
      <c r="N96" s="127">
        <v>28</v>
      </c>
      <c r="O96" s="127">
        <v>21</v>
      </c>
      <c r="P96" s="127">
        <v>28</v>
      </c>
      <c r="Q96" s="235">
        <f>SUM(E96:P96)-SUM(LARGE(E96:P96,{1,2}))</f>
        <v>244</v>
      </c>
      <c r="R96" s="126">
        <v>0</v>
      </c>
      <c r="S96" s="95">
        <v>0</v>
      </c>
      <c r="W96" s="96"/>
      <c r="Y96" s="235">
        <f t="shared" si="2"/>
        <v>303</v>
      </c>
      <c r="Z96" s="319">
        <v>0.1981</v>
      </c>
      <c r="AI96" s="125" t="s">
        <v>534</v>
      </c>
      <c r="AJ96" s="125">
        <v>19.718024999999997</v>
      </c>
    </row>
    <row r="97" spans="1:36" s="186" customFormat="1" x14ac:dyDescent="0.25">
      <c r="A97" s="240">
        <v>95</v>
      </c>
      <c r="B97" s="85" t="s">
        <v>554</v>
      </c>
      <c r="C97" s="85" t="s">
        <v>49</v>
      </c>
      <c r="D97" s="85" t="s">
        <v>550</v>
      </c>
      <c r="E97" s="127">
        <f>VLOOKUP(B97,'Round 1'!$B$10:$G$101,6,0)</f>
        <v>12</v>
      </c>
      <c r="F97" s="127">
        <f>VLOOKUP(B97,'Round 2'!$B$10:$G$96,6,0)</f>
        <v>24</v>
      </c>
      <c r="G97" s="127">
        <f>VLOOKUP(B97,'Round 3'!$B$10:$G$97,6,0)</f>
        <v>26</v>
      </c>
      <c r="H97" s="127">
        <v>30</v>
      </c>
      <c r="I97" s="127">
        <v>27</v>
      </c>
      <c r="J97" s="127">
        <v>27</v>
      </c>
      <c r="K97" s="127">
        <v>28</v>
      </c>
      <c r="L97" s="127">
        <v>29</v>
      </c>
      <c r="M97" s="127">
        <v>23</v>
      </c>
      <c r="N97" s="127">
        <v>28</v>
      </c>
      <c r="O97" s="127">
        <v>21</v>
      </c>
      <c r="P97" s="127">
        <v>28</v>
      </c>
      <c r="Q97" s="235">
        <f>SUM(E97:P97)-SUM(LARGE(E97:P97,{1,2}))</f>
        <v>244</v>
      </c>
      <c r="R97" s="126">
        <v>0</v>
      </c>
      <c r="S97" s="95">
        <v>0</v>
      </c>
      <c r="W97" s="96"/>
      <c r="Y97" s="235">
        <f t="shared" si="2"/>
        <v>303</v>
      </c>
      <c r="Z97" s="319">
        <v>2.8299999999999999E-2</v>
      </c>
      <c r="AI97" s="186" t="s">
        <v>442</v>
      </c>
      <c r="AJ97" s="186">
        <v>0.31129999999999997</v>
      </c>
    </row>
    <row r="98" spans="1:36" s="186" customFormat="1" x14ac:dyDescent="0.25">
      <c r="A98" s="233">
        <v>96</v>
      </c>
      <c r="B98" s="85" t="s">
        <v>528</v>
      </c>
      <c r="C98" s="85" t="s">
        <v>335</v>
      </c>
      <c r="D98" s="85" t="s">
        <v>550</v>
      </c>
      <c r="E98" s="127">
        <v>29</v>
      </c>
      <c r="F98" s="127">
        <f>VLOOKUP(B98,'Round 2'!$B$10:$G$96,6,0)</f>
        <v>6</v>
      </c>
      <c r="G98" s="127">
        <v>31</v>
      </c>
      <c r="H98" s="127">
        <v>30</v>
      </c>
      <c r="I98" s="127">
        <v>27</v>
      </c>
      <c r="J98" s="127">
        <v>27</v>
      </c>
      <c r="K98" s="127">
        <v>28</v>
      </c>
      <c r="L98" s="127">
        <v>29</v>
      </c>
      <c r="M98" s="127">
        <v>23</v>
      </c>
      <c r="N98" s="127">
        <v>28</v>
      </c>
      <c r="O98" s="127">
        <v>21</v>
      </c>
      <c r="P98" s="127">
        <v>28</v>
      </c>
      <c r="Q98" s="235">
        <f>SUM(E98:P98)-SUM(LARGE(E98:P98,{1,2}))</f>
        <v>246</v>
      </c>
      <c r="R98" s="126" t="e">
        <f>VLOOKUP(B98,'Round 11'!$B$10:$W$45,9,0)+V98</f>
        <v>#N/A</v>
      </c>
      <c r="S98" s="95" t="e">
        <f>VLOOKUP(B98,'Round 11'!$B$10:$Y$45,22,0)+W98</f>
        <v>#N/A</v>
      </c>
      <c r="Y98" s="235">
        <f t="shared" si="2"/>
        <v>307</v>
      </c>
      <c r="Z98" s="319">
        <v>8.4900000000000003E-2</v>
      </c>
      <c r="AI98" s="186" t="s">
        <v>491</v>
      </c>
      <c r="AJ98" s="186">
        <v>5.78735</v>
      </c>
    </row>
    <row r="99" spans="1:36" s="186" customFormat="1" x14ac:dyDescent="0.25">
      <c r="A99" s="240">
        <v>97</v>
      </c>
      <c r="B99" s="85" t="s">
        <v>553</v>
      </c>
      <c r="C99" s="85"/>
      <c r="D99" s="85" t="s">
        <v>670</v>
      </c>
      <c r="E99" s="127">
        <f>VLOOKUP(B99,'Round 1'!$B$10:$G$101,6,0)</f>
        <v>7</v>
      </c>
      <c r="F99" s="127">
        <v>29</v>
      </c>
      <c r="G99" s="127">
        <v>31</v>
      </c>
      <c r="H99" s="127">
        <v>30</v>
      </c>
      <c r="I99" s="127">
        <v>27</v>
      </c>
      <c r="J99" s="127">
        <v>27</v>
      </c>
      <c r="K99" s="127">
        <v>28</v>
      </c>
      <c r="L99" s="127">
        <v>29</v>
      </c>
      <c r="M99" s="127">
        <v>23</v>
      </c>
      <c r="N99" s="127">
        <v>28</v>
      </c>
      <c r="O99" s="127">
        <v>21</v>
      </c>
      <c r="P99" s="127">
        <v>28</v>
      </c>
      <c r="Q99" s="235">
        <f>SUM(E99:P99)-SUM(LARGE(E99:P99,{1,2}))</f>
        <v>247</v>
      </c>
      <c r="R99" s="126">
        <v>0</v>
      </c>
      <c r="S99" s="95">
        <v>0</v>
      </c>
      <c r="W99" s="96"/>
      <c r="Y99" s="235">
        <f t="shared" ref="Y99:Y123" si="3">SUM(E99:P99)</f>
        <v>308</v>
      </c>
      <c r="Z99" s="319">
        <v>5.6599999999999998E-2</v>
      </c>
      <c r="AI99" s="186" t="s">
        <v>492</v>
      </c>
      <c r="AJ99" s="186">
        <v>5.6599999999999998E-2</v>
      </c>
    </row>
    <row r="100" spans="1:36" s="186" customFormat="1" x14ac:dyDescent="0.25">
      <c r="A100" s="240">
        <v>98</v>
      </c>
      <c r="B100" s="85" t="s">
        <v>492</v>
      </c>
      <c r="C100" s="85" t="s">
        <v>39</v>
      </c>
      <c r="D100" s="85" t="s">
        <v>550</v>
      </c>
      <c r="E100" s="127">
        <f>VLOOKUP(B100,'Round 1'!$B$10:$G$101,6,0)</f>
        <v>7</v>
      </c>
      <c r="F100" s="127">
        <v>29</v>
      </c>
      <c r="G100" s="127">
        <v>31</v>
      </c>
      <c r="H100" s="127">
        <v>30</v>
      </c>
      <c r="I100" s="127">
        <v>27</v>
      </c>
      <c r="J100" s="127">
        <v>27</v>
      </c>
      <c r="K100" s="127">
        <v>28</v>
      </c>
      <c r="L100" s="127">
        <v>29</v>
      </c>
      <c r="M100" s="127">
        <v>23</v>
      </c>
      <c r="N100" s="127">
        <v>28</v>
      </c>
      <c r="O100" s="127">
        <v>21</v>
      </c>
      <c r="P100" s="127">
        <v>28</v>
      </c>
      <c r="Q100" s="235">
        <f>SUM(E100:P100)-SUM(LARGE(E100:P100,{1,2}))</f>
        <v>247</v>
      </c>
      <c r="R100" s="126">
        <v>0</v>
      </c>
      <c r="S100" s="95">
        <v>0</v>
      </c>
      <c r="W100" s="96"/>
      <c r="Y100" s="235">
        <f t="shared" si="3"/>
        <v>308</v>
      </c>
      <c r="Z100" s="319">
        <v>5.6599999999999998E-2</v>
      </c>
      <c r="AI100" s="186" t="s">
        <v>668</v>
      </c>
      <c r="AJ100" s="186">
        <v>9.6149249999999995</v>
      </c>
    </row>
    <row r="101" spans="1:36" s="186" customFormat="1" x14ac:dyDescent="0.25">
      <c r="A101" s="240">
        <v>99</v>
      </c>
      <c r="B101" s="85" t="s">
        <v>665</v>
      </c>
      <c r="C101" s="85" t="s">
        <v>335</v>
      </c>
      <c r="D101" s="85" t="s">
        <v>550</v>
      </c>
      <c r="E101" s="127">
        <f>VLOOKUP(B101,'Round 1'!$B$10:$G$101,6,0)</f>
        <v>24</v>
      </c>
      <c r="F101" s="127">
        <f>VLOOKUP(B101,'Round 2'!$B$10:$G$96,6,0)</f>
        <v>12</v>
      </c>
      <c r="G101" s="127">
        <v>31</v>
      </c>
      <c r="H101" s="127">
        <v>30</v>
      </c>
      <c r="I101" s="127">
        <v>27</v>
      </c>
      <c r="J101" s="127">
        <v>27</v>
      </c>
      <c r="K101" s="127">
        <v>28</v>
      </c>
      <c r="L101" s="127">
        <v>29</v>
      </c>
      <c r="M101" s="127">
        <v>23</v>
      </c>
      <c r="N101" s="127">
        <v>28</v>
      </c>
      <c r="O101" s="127">
        <v>21</v>
      </c>
      <c r="P101" s="127">
        <v>28</v>
      </c>
      <c r="Q101" s="235">
        <f>SUM(E101:P101)-SUM(LARGE(E101:P101,{1,2}))</f>
        <v>247</v>
      </c>
      <c r="R101" s="126">
        <v>0</v>
      </c>
      <c r="S101" s="95">
        <v>0</v>
      </c>
      <c r="W101" s="96"/>
      <c r="Y101" s="235">
        <f t="shared" si="3"/>
        <v>308</v>
      </c>
      <c r="Z101" s="319">
        <v>2.8299999999999999E-2</v>
      </c>
      <c r="AI101" s="186" t="s">
        <v>642</v>
      </c>
      <c r="AJ101" s="186">
        <v>2.3630499999999999</v>
      </c>
    </row>
    <row r="102" spans="1:36" s="186" customFormat="1" x14ac:dyDescent="0.25">
      <c r="A102" s="240">
        <v>100</v>
      </c>
      <c r="B102" s="85" t="s">
        <v>637</v>
      </c>
      <c r="C102" s="85"/>
      <c r="D102" s="85" t="s">
        <v>670</v>
      </c>
      <c r="E102" s="127">
        <v>29</v>
      </c>
      <c r="F102" s="127">
        <f>VLOOKUP(B102,'Round 2'!$B$10:$G$96,6,0)</f>
        <v>8</v>
      </c>
      <c r="G102" s="127">
        <v>31</v>
      </c>
      <c r="H102" s="127">
        <v>30</v>
      </c>
      <c r="I102" s="127">
        <v>27</v>
      </c>
      <c r="J102" s="127">
        <v>27</v>
      </c>
      <c r="K102" s="127">
        <v>28</v>
      </c>
      <c r="L102" s="127">
        <v>29</v>
      </c>
      <c r="M102" s="127">
        <v>23</v>
      </c>
      <c r="N102" s="127">
        <v>28</v>
      </c>
      <c r="O102" s="127">
        <v>21</v>
      </c>
      <c r="P102" s="127">
        <v>28</v>
      </c>
      <c r="Q102" s="235">
        <f>SUM(E102:P102)-SUM(LARGE(E102:P102,{1,2}))</f>
        <v>248</v>
      </c>
      <c r="R102" s="126">
        <v>0</v>
      </c>
      <c r="S102" s="95">
        <v>0</v>
      </c>
      <c r="W102" s="96"/>
      <c r="Y102" s="235">
        <f t="shared" si="3"/>
        <v>309</v>
      </c>
      <c r="Z102" s="319">
        <v>0.14149999999999999</v>
      </c>
      <c r="AI102" s="186" t="s">
        <v>419</v>
      </c>
      <c r="AJ102" s="186">
        <v>1.5282</v>
      </c>
    </row>
    <row r="103" spans="1:36" s="186" customFormat="1" x14ac:dyDescent="0.25">
      <c r="A103" s="233">
        <v>101</v>
      </c>
      <c r="B103" s="85" t="s">
        <v>579</v>
      </c>
      <c r="C103" s="85"/>
      <c r="D103" s="85" t="s">
        <v>670</v>
      </c>
      <c r="E103" s="127">
        <f>VLOOKUP(B103,'Round 1'!$B$10:$G$101,6,0)</f>
        <v>8</v>
      </c>
      <c r="F103" s="127">
        <v>29</v>
      </c>
      <c r="G103" s="127">
        <v>31</v>
      </c>
      <c r="H103" s="127">
        <v>30</v>
      </c>
      <c r="I103" s="127">
        <v>27</v>
      </c>
      <c r="J103" s="127">
        <v>27</v>
      </c>
      <c r="K103" s="127">
        <v>28</v>
      </c>
      <c r="L103" s="127">
        <v>29</v>
      </c>
      <c r="M103" s="127">
        <v>23</v>
      </c>
      <c r="N103" s="127">
        <v>28</v>
      </c>
      <c r="O103" s="127">
        <v>21</v>
      </c>
      <c r="P103" s="127">
        <v>28</v>
      </c>
      <c r="Q103" s="235">
        <f>SUM(E103:P103)-SUM(LARGE(E103:P103,{1,2}))</f>
        <v>248</v>
      </c>
      <c r="R103" s="126">
        <v>0</v>
      </c>
      <c r="S103" s="95">
        <v>0</v>
      </c>
      <c r="W103" s="96"/>
      <c r="Y103" s="235">
        <f t="shared" si="3"/>
        <v>309</v>
      </c>
      <c r="Z103" s="319">
        <v>2.8299999999999999E-2</v>
      </c>
      <c r="AI103" s="186" t="s">
        <v>643</v>
      </c>
      <c r="AJ103" s="186">
        <v>0</v>
      </c>
    </row>
    <row r="104" spans="1:36" s="186" customFormat="1" x14ac:dyDescent="0.25">
      <c r="A104" s="240">
        <v>102</v>
      </c>
      <c r="B104" s="85" t="s">
        <v>544</v>
      </c>
      <c r="C104" s="85" t="s">
        <v>39</v>
      </c>
      <c r="D104" s="85" t="s">
        <v>670</v>
      </c>
      <c r="E104" s="127">
        <f>VLOOKUP(B104,'Round 1'!$B$10:$G$101,6,0)</f>
        <v>14</v>
      </c>
      <c r="F104" s="127">
        <v>29</v>
      </c>
      <c r="G104" s="127">
        <v>31</v>
      </c>
      <c r="H104" s="127">
        <v>30</v>
      </c>
      <c r="I104" s="127">
        <v>27</v>
      </c>
      <c r="J104" s="127">
        <v>27</v>
      </c>
      <c r="K104" s="127">
        <f>VLOOKUP(B104,'Round 7'!$B$11:$G$80,6,0)</f>
        <v>23</v>
      </c>
      <c r="L104" s="127">
        <v>29</v>
      </c>
      <c r="M104" s="127">
        <v>23</v>
      </c>
      <c r="N104" s="127">
        <v>28</v>
      </c>
      <c r="O104" s="127">
        <v>21</v>
      </c>
      <c r="P104" s="127">
        <v>28</v>
      </c>
      <c r="Q104" s="235">
        <f>SUM(E104:P104)-SUM(LARGE(E104:P104,{1,2}))</f>
        <v>249</v>
      </c>
      <c r="R104" s="126">
        <v>0</v>
      </c>
      <c r="S104" s="95">
        <v>0</v>
      </c>
      <c r="W104" s="96"/>
      <c r="Y104" s="235">
        <f t="shared" si="3"/>
        <v>310</v>
      </c>
      <c r="Z104" s="319">
        <v>5.6599999999999998E-2</v>
      </c>
      <c r="AI104" s="186" t="s">
        <v>664</v>
      </c>
      <c r="AJ104" s="186">
        <v>0</v>
      </c>
    </row>
    <row r="105" spans="1:36" s="186" customFormat="1" x14ac:dyDescent="0.25">
      <c r="A105" s="240">
        <v>103</v>
      </c>
      <c r="B105" s="85" t="s">
        <v>644</v>
      </c>
      <c r="C105" s="85" t="s">
        <v>31</v>
      </c>
      <c r="D105" s="85" t="s">
        <v>550</v>
      </c>
      <c r="E105" s="127">
        <v>29</v>
      </c>
      <c r="F105" s="127">
        <f>VLOOKUP(B105,'Round 2'!$B$10:$G$96,6,0)</f>
        <v>24</v>
      </c>
      <c r="G105" s="127">
        <f>VLOOKUP(B105,'Round 3'!$B$10:$G$97,6,0)</f>
        <v>21</v>
      </c>
      <c r="H105" s="127">
        <f>VLOOKUP(B105,'Round 4'!$B$11:$K$102,6,0)</f>
        <v>25</v>
      </c>
      <c r="I105" s="127">
        <v>27</v>
      </c>
      <c r="J105" s="127">
        <v>27</v>
      </c>
      <c r="K105" s="127">
        <v>28</v>
      </c>
      <c r="L105" s="127">
        <v>29</v>
      </c>
      <c r="M105" s="127">
        <v>23</v>
      </c>
      <c r="N105" s="127">
        <v>28</v>
      </c>
      <c r="O105" s="127">
        <v>21</v>
      </c>
      <c r="P105" s="127">
        <v>28</v>
      </c>
      <c r="Q105" s="235">
        <f>SUM(E105:P105)-SUM(LARGE(E105:P105,{1,2}))</f>
        <v>252</v>
      </c>
      <c r="R105" s="126">
        <v>0.53769999999999996</v>
      </c>
      <c r="S105" s="95">
        <v>2</v>
      </c>
      <c r="V105" s="186">
        <v>0.53769999999999996</v>
      </c>
      <c r="W105" s="186">
        <v>2</v>
      </c>
      <c r="Y105" s="235">
        <f t="shared" si="3"/>
        <v>310</v>
      </c>
      <c r="Z105" s="319">
        <v>0.16980000000000001</v>
      </c>
      <c r="AI105" s="186" t="s">
        <v>665</v>
      </c>
      <c r="AJ105" s="186">
        <v>2.8299999999999999E-2</v>
      </c>
    </row>
    <row r="106" spans="1:36" s="186" customFormat="1" x14ac:dyDescent="0.25">
      <c r="A106" s="240">
        <v>104</v>
      </c>
      <c r="B106" s="85" t="s">
        <v>206</v>
      </c>
      <c r="C106" s="85" t="s">
        <v>505</v>
      </c>
      <c r="D106" s="85" t="s">
        <v>768</v>
      </c>
      <c r="E106" s="127">
        <v>29</v>
      </c>
      <c r="F106" s="127">
        <v>29</v>
      </c>
      <c r="G106" s="127">
        <v>31</v>
      </c>
      <c r="H106" s="127">
        <v>30</v>
      </c>
      <c r="I106" s="127">
        <v>27</v>
      </c>
      <c r="J106" s="127">
        <v>27</v>
      </c>
      <c r="K106" s="127">
        <v>28</v>
      </c>
      <c r="L106" s="127">
        <f>VLOOKUP(B106,'Round 8'!$B$11:$G$80,6,0)</f>
        <v>14</v>
      </c>
      <c r="M106" s="127">
        <v>23</v>
      </c>
      <c r="N106" s="127">
        <v>28</v>
      </c>
      <c r="O106" s="127">
        <v>21</v>
      </c>
      <c r="P106" s="127">
        <v>28</v>
      </c>
      <c r="Q106" s="235">
        <f>SUM(E106:P106)-SUM(LARGE(E106:P106,{1,2}))</f>
        <v>254</v>
      </c>
      <c r="R106" s="126">
        <v>1</v>
      </c>
      <c r="S106" s="95">
        <v>1</v>
      </c>
      <c r="V106" s="186">
        <v>1</v>
      </c>
      <c r="W106" s="186">
        <v>1</v>
      </c>
      <c r="Y106" s="235">
        <f t="shared" si="3"/>
        <v>315</v>
      </c>
      <c r="Z106" s="319">
        <v>0.28299999999999997</v>
      </c>
      <c r="AI106" s="186" t="s">
        <v>639</v>
      </c>
      <c r="AJ106" s="186">
        <v>1.0753999999999999</v>
      </c>
    </row>
    <row r="107" spans="1:36" s="186" customFormat="1" x14ac:dyDescent="0.25">
      <c r="A107" s="240">
        <v>105</v>
      </c>
      <c r="B107" s="85" t="s">
        <v>664</v>
      </c>
      <c r="C107" s="85" t="s">
        <v>49</v>
      </c>
      <c r="D107" s="85" t="s">
        <v>550</v>
      </c>
      <c r="E107" s="127">
        <f>VLOOKUP(B107,'Round 1'!$B$10:$G$101,6,0)</f>
        <v>24</v>
      </c>
      <c r="F107" s="127">
        <f>VLOOKUP(B107,'Round 2'!$B$10:$G$96,6,0)</f>
        <v>24</v>
      </c>
      <c r="G107" s="127">
        <f>VLOOKUP(B107,'Round 3'!$B$10:$G$97,6,0)</f>
        <v>26</v>
      </c>
      <c r="H107" s="127">
        <v>30</v>
      </c>
      <c r="I107" s="127">
        <v>27</v>
      </c>
      <c r="J107" s="127">
        <v>27</v>
      </c>
      <c r="K107" s="127">
        <v>28</v>
      </c>
      <c r="L107" s="127">
        <v>29</v>
      </c>
      <c r="M107" s="127">
        <v>23</v>
      </c>
      <c r="N107" s="127">
        <v>28</v>
      </c>
      <c r="O107" s="127">
        <v>21</v>
      </c>
      <c r="P107" s="127">
        <v>28</v>
      </c>
      <c r="Q107" s="235">
        <f>SUM(E107:P107)-SUM(LARGE(E107:P107,{1,2}))</f>
        <v>256</v>
      </c>
      <c r="R107" s="126">
        <v>0</v>
      </c>
      <c r="S107" s="95">
        <v>0</v>
      </c>
      <c r="W107" s="96"/>
      <c r="Y107" s="235">
        <f t="shared" si="3"/>
        <v>315</v>
      </c>
      <c r="Z107" s="319">
        <v>0</v>
      </c>
      <c r="AI107" s="186" t="s">
        <v>401</v>
      </c>
      <c r="AJ107" s="186">
        <v>0</v>
      </c>
    </row>
    <row r="108" spans="1:36" s="186" customFormat="1" x14ac:dyDescent="0.25">
      <c r="A108" s="233">
        <v>106</v>
      </c>
      <c r="B108" s="85" t="s">
        <v>646</v>
      </c>
      <c r="C108" s="85"/>
      <c r="D108" s="85" t="s">
        <v>670</v>
      </c>
      <c r="E108" s="127">
        <v>29</v>
      </c>
      <c r="F108" s="127">
        <f>VLOOKUP(B108,'Round 2'!$B$10:$G$96,6,0)</f>
        <v>24</v>
      </c>
      <c r="G108" s="127">
        <v>31</v>
      </c>
      <c r="H108" s="127">
        <v>30</v>
      </c>
      <c r="I108" s="127">
        <v>27</v>
      </c>
      <c r="J108" s="127">
        <v>27</v>
      </c>
      <c r="K108" s="127">
        <v>28</v>
      </c>
      <c r="L108" s="127">
        <v>29</v>
      </c>
      <c r="M108" s="127">
        <v>23</v>
      </c>
      <c r="N108" s="127">
        <v>28</v>
      </c>
      <c r="O108" s="127">
        <v>21</v>
      </c>
      <c r="P108" s="127">
        <v>21</v>
      </c>
      <c r="Q108" s="235">
        <f>SUM(E108:P108)-SUM(LARGE(E108:P108,{1,2}))</f>
        <v>257</v>
      </c>
      <c r="R108" s="126">
        <v>0</v>
      </c>
      <c r="S108" s="95">
        <v>0</v>
      </c>
      <c r="W108" s="96"/>
      <c r="Y108" s="235">
        <f t="shared" si="3"/>
        <v>318</v>
      </c>
      <c r="Z108" s="319">
        <v>0</v>
      </c>
      <c r="AI108" s="186" t="s">
        <v>415</v>
      </c>
      <c r="AJ108" s="186">
        <v>16.074399999999997</v>
      </c>
    </row>
    <row r="109" spans="1:36" s="186" customFormat="1" x14ac:dyDescent="0.25">
      <c r="A109" s="240">
        <v>107</v>
      </c>
      <c r="B109" s="85" t="s">
        <v>822</v>
      </c>
      <c r="C109" s="85"/>
      <c r="D109" s="85" t="s">
        <v>768</v>
      </c>
      <c r="E109" s="127">
        <v>29</v>
      </c>
      <c r="F109" s="127">
        <v>29</v>
      </c>
      <c r="G109" s="127">
        <v>31</v>
      </c>
      <c r="H109" s="127">
        <v>30</v>
      </c>
      <c r="I109" s="127">
        <v>27</v>
      </c>
      <c r="J109" s="127">
        <v>27</v>
      </c>
      <c r="K109" s="127">
        <v>28</v>
      </c>
      <c r="L109" s="127">
        <f>VLOOKUP(B109,'Round 8'!$B$11:$G$80,6,0)</f>
        <v>24</v>
      </c>
      <c r="M109" s="127">
        <v>23</v>
      </c>
      <c r="N109" s="127">
        <f>VLOOKUP(B109,'Round 10'!$B$10:$G$60,6,0)</f>
        <v>23</v>
      </c>
      <c r="O109" s="127">
        <v>21</v>
      </c>
      <c r="P109" s="127">
        <v>28</v>
      </c>
      <c r="Q109" s="235">
        <f>SUM(E109:P109)-SUM(LARGE(E109:P109,{1,2}))</f>
        <v>259</v>
      </c>
      <c r="R109" s="126">
        <v>2</v>
      </c>
      <c r="S109" s="95">
        <v>2</v>
      </c>
      <c r="V109" s="186">
        <v>2</v>
      </c>
      <c r="W109" s="186">
        <v>2</v>
      </c>
      <c r="Y109" s="235">
        <f t="shared" si="3"/>
        <v>320</v>
      </c>
      <c r="Z109" s="319">
        <v>0</v>
      </c>
      <c r="AI109" s="186" t="s">
        <v>138</v>
      </c>
      <c r="AJ109" s="186">
        <v>0.99757499999999988</v>
      </c>
    </row>
    <row r="110" spans="1:36" s="186" customFormat="1" x14ac:dyDescent="0.25">
      <c r="A110" s="240">
        <v>108</v>
      </c>
      <c r="B110" s="85" t="s">
        <v>591</v>
      </c>
      <c r="C110" s="85"/>
      <c r="D110" s="85" t="s">
        <v>670</v>
      </c>
      <c r="E110" s="127">
        <f>VLOOKUP(B110,'Round 1'!$B$10:$G$101,6,0)</f>
        <v>24</v>
      </c>
      <c r="F110" s="127">
        <v>29</v>
      </c>
      <c r="G110" s="127">
        <v>31</v>
      </c>
      <c r="H110" s="127">
        <f>VLOOKUP(B110,'Round 4'!$B$11:$K$102,6,0)</f>
        <v>25</v>
      </c>
      <c r="I110" s="127">
        <v>27</v>
      </c>
      <c r="J110" s="127">
        <v>27</v>
      </c>
      <c r="K110" s="127">
        <v>28</v>
      </c>
      <c r="L110" s="127">
        <v>29</v>
      </c>
      <c r="M110" s="127">
        <v>23</v>
      </c>
      <c r="N110" s="127">
        <v>28</v>
      </c>
      <c r="O110" s="127">
        <v>21</v>
      </c>
      <c r="P110" s="127">
        <v>28</v>
      </c>
      <c r="Q110" s="235">
        <f>SUM(E110:P110)-SUM(LARGE(E110:P110,{1,2}))</f>
        <v>260</v>
      </c>
      <c r="R110" s="126">
        <v>0</v>
      </c>
      <c r="S110" s="95">
        <v>0</v>
      </c>
      <c r="W110" s="96"/>
      <c r="Y110" s="235">
        <f t="shared" si="3"/>
        <v>320</v>
      </c>
      <c r="Z110" s="319">
        <v>0</v>
      </c>
      <c r="AI110" s="186" t="s">
        <v>81</v>
      </c>
      <c r="AJ110" s="186">
        <v>0.14149999999999999</v>
      </c>
    </row>
    <row r="111" spans="1:36" s="186" customFormat="1" x14ac:dyDescent="0.25">
      <c r="A111" s="240">
        <v>109</v>
      </c>
      <c r="B111" s="85" t="s">
        <v>663</v>
      </c>
      <c r="C111" s="85" t="s">
        <v>335</v>
      </c>
      <c r="D111" s="85" t="s">
        <v>550</v>
      </c>
      <c r="E111" s="127">
        <v>29</v>
      </c>
      <c r="F111" s="127">
        <v>29</v>
      </c>
      <c r="G111" s="127">
        <v>31</v>
      </c>
      <c r="H111" s="127">
        <f>VLOOKUP(B111,'Round 4'!$B$11:$K$102,6,0)</f>
        <v>25</v>
      </c>
      <c r="I111" s="127">
        <f>VLOOKUP(B111,'ROUND 5'!$B$11:$G$80,6,0)</f>
        <v>22</v>
      </c>
      <c r="J111" s="127">
        <v>27</v>
      </c>
      <c r="K111" s="127">
        <v>28</v>
      </c>
      <c r="L111" s="127">
        <v>29</v>
      </c>
      <c r="M111" s="127">
        <v>23</v>
      </c>
      <c r="N111" s="127">
        <v>28</v>
      </c>
      <c r="O111" s="127">
        <v>21</v>
      </c>
      <c r="P111" s="127">
        <v>28</v>
      </c>
      <c r="Q111" s="235">
        <f>SUM(E111:P111)-SUM(LARGE(E111:P111,{1,2}))</f>
        <v>260</v>
      </c>
      <c r="R111" s="126">
        <v>0</v>
      </c>
      <c r="S111" s="95">
        <v>0</v>
      </c>
      <c r="W111" s="96"/>
      <c r="Y111" s="235">
        <f t="shared" si="3"/>
        <v>320</v>
      </c>
      <c r="Z111" s="319">
        <v>0</v>
      </c>
      <c r="AI111" s="186" t="s">
        <v>554</v>
      </c>
      <c r="AJ111" s="186">
        <v>2.8299999999999999E-2</v>
      </c>
    </row>
    <row r="112" spans="1:36" s="186" customFormat="1" x14ac:dyDescent="0.25">
      <c r="A112" s="240">
        <v>110</v>
      </c>
      <c r="B112" s="85" t="s">
        <v>586</v>
      </c>
      <c r="C112" s="85"/>
      <c r="D112" s="85" t="s">
        <v>670</v>
      </c>
      <c r="E112" s="127">
        <f>VLOOKUP(B112,'Round 1'!$B$10:$G$101,6,0)</f>
        <v>24</v>
      </c>
      <c r="F112" s="127">
        <v>29</v>
      </c>
      <c r="G112" s="127">
        <v>31</v>
      </c>
      <c r="H112" s="127">
        <v>30</v>
      </c>
      <c r="I112" s="127">
        <v>27</v>
      </c>
      <c r="J112" s="127">
        <v>27</v>
      </c>
      <c r="K112" s="127">
        <v>28</v>
      </c>
      <c r="L112" s="127">
        <v>29</v>
      </c>
      <c r="M112" s="127">
        <v>23</v>
      </c>
      <c r="N112" s="127">
        <v>28</v>
      </c>
      <c r="O112" s="127">
        <v>21</v>
      </c>
      <c r="P112" s="127">
        <v>28</v>
      </c>
      <c r="Q112" s="235">
        <f>SUM(E112:P112)-SUM(LARGE(E112:P112,{1,2}))</f>
        <v>264</v>
      </c>
      <c r="R112" s="126">
        <v>0</v>
      </c>
      <c r="S112" s="95">
        <v>0</v>
      </c>
      <c r="W112" s="96"/>
      <c r="Y112" s="235">
        <f t="shared" si="3"/>
        <v>325</v>
      </c>
      <c r="Z112" s="319">
        <v>0</v>
      </c>
      <c r="AI112" s="186" t="s">
        <v>510</v>
      </c>
      <c r="AJ112" s="186">
        <v>2.7663250000000001</v>
      </c>
    </row>
    <row r="113" spans="1:36" s="186" customFormat="1" x14ac:dyDescent="0.25">
      <c r="A113" s="233">
        <v>111</v>
      </c>
      <c r="B113" s="85" t="s">
        <v>588</v>
      </c>
      <c r="C113" s="85" t="s">
        <v>589</v>
      </c>
      <c r="D113" s="85" t="s">
        <v>670</v>
      </c>
      <c r="E113" s="127">
        <f>VLOOKUP(B113,'Round 1'!$B$10:$G$101,6,0)</f>
        <v>24</v>
      </c>
      <c r="F113" s="127">
        <v>29</v>
      </c>
      <c r="G113" s="127">
        <v>31</v>
      </c>
      <c r="H113" s="127">
        <v>30</v>
      </c>
      <c r="I113" s="127">
        <v>27</v>
      </c>
      <c r="J113" s="127">
        <v>27</v>
      </c>
      <c r="K113" s="127">
        <v>28</v>
      </c>
      <c r="L113" s="127">
        <v>29</v>
      </c>
      <c r="M113" s="127">
        <v>23</v>
      </c>
      <c r="N113" s="127">
        <v>28</v>
      </c>
      <c r="O113" s="127">
        <v>21</v>
      </c>
      <c r="P113" s="127">
        <v>28</v>
      </c>
      <c r="Q113" s="235">
        <f>SUM(E113:P113)-SUM(LARGE(E113:P113,{1,2}))</f>
        <v>264</v>
      </c>
      <c r="R113" s="126">
        <v>0</v>
      </c>
      <c r="S113" s="95">
        <v>0</v>
      </c>
      <c r="W113" s="96"/>
      <c r="Y113" s="235">
        <f t="shared" si="3"/>
        <v>325</v>
      </c>
      <c r="Z113" s="319">
        <v>0</v>
      </c>
      <c r="AI113" s="186" t="s">
        <v>411</v>
      </c>
      <c r="AJ113" s="186">
        <v>4.5421499999999995</v>
      </c>
    </row>
    <row r="114" spans="1:36" s="186" customFormat="1" x14ac:dyDescent="0.25">
      <c r="A114" s="240">
        <v>112</v>
      </c>
      <c r="B114" s="85" t="s">
        <v>585</v>
      </c>
      <c r="C114" s="85"/>
      <c r="D114" s="85" t="s">
        <v>670</v>
      </c>
      <c r="E114" s="127">
        <f>VLOOKUP(B114,'Round 1'!$B$10:$G$101,6,0)</f>
        <v>24</v>
      </c>
      <c r="F114" s="127">
        <v>29</v>
      </c>
      <c r="G114" s="127">
        <v>31</v>
      </c>
      <c r="H114" s="127">
        <v>30</v>
      </c>
      <c r="I114" s="127">
        <v>27</v>
      </c>
      <c r="J114" s="127">
        <v>27</v>
      </c>
      <c r="K114" s="127">
        <v>28</v>
      </c>
      <c r="L114" s="127">
        <v>29</v>
      </c>
      <c r="M114" s="127">
        <v>23</v>
      </c>
      <c r="N114" s="127">
        <v>28</v>
      </c>
      <c r="O114" s="127">
        <v>21</v>
      </c>
      <c r="P114" s="127">
        <v>28</v>
      </c>
      <c r="Q114" s="235">
        <f>SUM(E114:P114)-SUM(LARGE(E114:P114,{1,2}))</f>
        <v>264</v>
      </c>
      <c r="R114" s="126">
        <v>0</v>
      </c>
      <c r="S114" s="95">
        <v>0</v>
      </c>
      <c r="W114" s="96"/>
      <c r="Y114" s="235">
        <f t="shared" si="3"/>
        <v>325</v>
      </c>
      <c r="Z114" s="319">
        <v>0</v>
      </c>
      <c r="AI114" s="186" t="s">
        <v>137</v>
      </c>
      <c r="AJ114" s="186">
        <v>1.1602999999999999</v>
      </c>
    </row>
    <row r="115" spans="1:36" s="186" customFormat="1" x14ac:dyDescent="0.25">
      <c r="A115" s="240">
        <v>113</v>
      </c>
      <c r="B115" s="85" t="s">
        <v>645</v>
      </c>
      <c r="C115" s="85"/>
      <c r="D115" s="85" t="s">
        <v>670</v>
      </c>
      <c r="E115" s="127">
        <v>29</v>
      </c>
      <c r="F115" s="127">
        <f>VLOOKUP(B115,'Round 2'!$B$10:$G$96,6,0)</f>
        <v>24</v>
      </c>
      <c r="G115" s="127">
        <v>31</v>
      </c>
      <c r="H115" s="127">
        <v>30</v>
      </c>
      <c r="I115" s="127">
        <v>27</v>
      </c>
      <c r="J115" s="127">
        <v>27</v>
      </c>
      <c r="K115" s="127">
        <v>28</v>
      </c>
      <c r="L115" s="127">
        <v>29</v>
      </c>
      <c r="M115" s="127">
        <v>23</v>
      </c>
      <c r="N115" s="127">
        <v>28</v>
      </c>
      <c r="O115" s="127">
        <v>21</v>
      </c>
      <c r="P115" s="127">
        <v>28</v>
      </c>
      <c r="Q115" s="235">
        <f>SUM(E115:P115)-SUM(LARGE(E115:P115,{1,2}))</f>
        <v>264</v>
      </c>
      <c r="R115" s="126">
        <v>0</v>
      </c>
      <c r="S115" s="95">
        <v>0</v>
      </c>
      <c r="W115" s="96"/>
      <c r="Y115" s="235">
        <f t="shared" si="3"/>
        <v>325</v>
      </c>
      <c r="Z115" s="319">
        <v>0</v>
      </c>
      <c r="AI115" s="186" t="s">
        <v>638</v>
      </c>
      <c r="AJ115" s="186">
        <v>0.1981</v>
      </c>
    </row>
    <row r="116" spans="1:36" s="186" customFormat="1" x14ac:dyDescent="0.25">
      <c r="A116" s="240">
        <v>114</v>
      </c>
      <c r="B116" s="85" t="s">
        <v>425</v>
      </c>
      <c r="C116" s="85"/>
      <c r="D116" s="85" t="s">
        <v>670</v>
      </c>
      <c r="E116" s="127">
        <f>VLOOKUP(B116,'Round 1'!$B$10:$G$101,6,0)</f>
        <v>24</v>
      </c>
      <c r="F116" s="127">
        <v>29</v>
      </c>
      <c r="G116" s="127">
        <v>31</v>
      </c>
      <c r="H116" s="127">
        <v>30</v>
      </c>
      <c r="I116" s="127">
        <v>27</v>
      </c>
      <c r="J116" s="127">
        <v>27</v>
      </c>
      <c r="K116" s="127">
        <v>28</v>
      </c>
      <c r="L116" s="127">
        <v>29</v>
      </c>
      <c r="M116" s="127">
        <v>23</v>
      </c>
      <c r="N116" s="127">
        <v>28</v>
      </c>
      <c r="O116" s="127">
        <v>21</v>
      </c>
      <c r="P116" s="127">
        <v>28</v>
      </c>
      <c r="Q116" s="235">
        <f>SUM(E116:P116)-SUM(LARGE(E116:P116,{1,2}))</f>
        <v>264</v>
      </c>
      <c r="R116" s="126">
        <v>0</v>
      </c>
      <c r="S116" s="95">
        <v>0</v>
      </c>
      <c r="W116" s="96"/>
      <c r="Y116" s="235">
        <f t="shared" si="3"/>
        <v>325</v>
      </c>
      <c r="Z116" s="319">
        <v>0</v>
      </c>
      <c r="AI116" s="186" t="s">
        <v>532</v>
      </c>
      <c r="AJ116" s="186">
        <v>14.553274999999999</v>
      </c>
    </row>
    <row r="117" spans="1:36" s="186" customFormat="1" x14ac:dyDescent="0.25">
      <c r="A117" s="240">
        <v>115</v>
      </c>
      <c r="B117" s="85" t="s">
        <v>590</v>
      </c>
      <c r="C117" s="85"/>
      <c r="D117" s="85" t="s">
        <v>670</v>
      </c>
      <c r="E117" s="127">
        <f>VLOOKUP(B117,'Round 1'!$B$10:$G$101,6,0)</f>
        <v>24</v>
      </c>
      <c r="F117" s="127">
        <v>29</v>
      </c>
      <c r="G117" s="127">
        <v>31</v>
      </c>
      <c r="H117" s="127">
        <v>30</v>
      </c>
      <c r="I117" s="127">
        <v>27</v>
      </c>
      <c r="J117" s="127">
        <v>27</v>
      </c>
      <c r="K117" s="127">
        <v>28</v>
      </c>
      <c r="L117" s="127">
        <v>29</v>
      </c>
      <c r="M117" s="127">
        <v>23</v>
      </c>
      <c r="N117" s="127">
        <v>28</v>
      </c>
      <c r="O117" s="127">
        <v>21</v>
      </c>
      <c r="P117" s="127">
        <v>28</v>
      </c>
      <c r="Q117" s="235">
        <f>SUM(E117:P117)-SUM(LARGE(E117:P117,{1,2}))</f>
        <v>264</v>
      </c>
      <c r="R117" s="126">
        <v>0</v>
      </c>
      <c r="S117" s="95">
        <v>0</v>
      </c>
      <c r="W117" s="96"/>
      <c r="Y117" s="235">
        <f t="shared" si="3"/>
        <v>325</v>
      </c>
      <c r="Z117" s="319">
        <v>0</v>
      </c>
      <c r="AI117" s="186" t="s">
        <v>214</v>
      </c>
      <c r="AJ117" s="186">
        <v>5.1081500000000002</v>
      </c>
    </row>
    <row r="118" spans="1:36" s="125" customFormat="1" x14ac:dyDescent="0.25">
      <c r="A118" s="233">
        <v>116</v>
      </c>
      <c r="B118" s="85" t="s">
        <v>592</v>
      </c>
      <c r="C118" s="85" t="s">
        <v>31</v>
      </c>
      <c r="D118" s="85" t="s">
        <v>550</v>
      </c>
      <c r="E118" s="127">
        <f>VLOOKUP(B118,'Round 1'!$B$10:$G$101,6,0)</f>
        <v>24</v>
      </c>
      <c r="F118" s="127">
        <v>29</v>
      </c>
      <c r="G118" s="127">
        <v>31</v>
      </c>
      <c r="H118" s="127">
        <v>30</v>
      </c>
      <c r="I118" s="127">
        <v>27</v>
      </c>
      <c r="J118" s="127">
        <v>27</v>
      </c>
      <c r="K118" s="127">
        <v>28</v>
      </c>
      <c r="L118" s="127">
        <v>29</v>
      </c>
      <c r="M118" s="127">
        <v>23</v>
      </c>
      <c r="N118" s="127">
        <v>28</v>
      </c>
      <c r="O118" s="127">
        <v>21</v>
      </c>
      <c r="P118" s="127">
        <v>28</v>
      </c>
      <c r="Q118" s="235">
        <f>SUM(E118:P118)-SUM(LARGE(E118:P118,{1,2}))</f>
        <v>264</v>
      </c>
      <c r="R118" s="126">
        <v>0</v>
      </c>
      <c r="S118" s="95">
        <v>0</v>
      </c>
      <c r="T118" s="186"/>
      <c r="U118" s="186"/>
      <c r="V118" s="186"/>
      <c r="W118" s="96"/>
      <c r="X118" s="186"/>
      <c r="Y118" s="235">
        <f t="shared" si="3"/>
        <v>325</v>
      </c>
      <c r="Z118" s="319">
        <v>0</v>
      </c>
      <c r="AI118" s="125" t="s">
        <v>804</v>
      </c>
      <c r="AJ118" s="125">
        <v>12.558125</v>
      </c>
    </row>
    <row r="119" spans="1:36" x14ac:dyDescent="0.25">
      <c r="A119" s="240">
        <v>117</v>
      </c>
      <c r="B119" s="85" t="s">
        <v>643</v>
      </c>
      <c r="C119" s="85" t="s">
        <v>335</v>
      </c>
      <c r="D119" s="85" t="s">
        <v>550</v>
      </c>
      <c r="E119" s="127">
        <v>29</v>
      </c>
      <c r="F119" s="127">
        <f>VLOOKUP(B119,'Round 2'!$B$10:$G$96,6,0)</f>
        <v>24</v>
      </c>
      <c r="G119" s="127">
        <v>31</v>
      </c>
      <c r="H119" s="127">
        <v>30</v>
      </c>
      <c r="I119" s="127">
        <v>27</v>
      </c>
      <c r="J119" s="127">
        <v>27</v>
      </c>
      <c r="K119" s="127">
        <v>28</v>
      </c>
      <c r="L119" s="127">
        <v>29</v>
      </c>
      <c r="M119" s="127">
        <v>23</v>
      </c>
      <c r="N119" s="127">
        <v>28</v>
      </c>
      <c r="O119" s="127">
        <v>21</v>
      </c>
      <c r="P119" s="127">
        <v>28</v>
      </c>
      <c r="Q119" s="235">
        <f>SUM(E119:P119)-SUM(LARGE(E119:P119,{1,2}))</f>
        <v>264</v>
      </c>
      <c r="R119" s="126">
        <v>0</v>
      </c>
      <c r="S119" s="95">
        <v>0</v>
      </c>
      <c r="T119" s="186"/>
      <c r="U119" s="186"/>
      <c r="V119" s="186"/>
      <c r="X119" s="186"/>
      <c r="Y119" s="235">
        <f t="shared" si="3"/>
        <v>325</v>
      </c>
      <c r="Z119" s="319">
        <v>0</v>
      </c>
      <c r="AI119" t="s">
        <v>798</v>
      </c>
      <c r="AJ119">
        <v>0.16980000000000001</v>
      </c>
    </row>
    <row r="120" spans="1:36" x14ac:dyDescent="0.25">
      <c r="A120" s="240">
        <v>118</v>
      </c>
      <c r="B120" s="85" t="s">
        <v>401</v>
      </c>
      <c r="C120" s="85" t="s">
        <v>49</v>
      </c>
      <c r="D120" s="85" t="s">
        <v>550</v>
      </c>
      <c r="E120" s="127">
        <f>VLOOKUP(B120,'Round 1'!$B$10:$G$101,6,0)</f>
        <v>24</v>
      </c>
      <c r="F120" s="127">
        <v>29</v>
      </c>
      <c r="G120" s="127">
        <v>31</v>
      </c>
      <c r="H120" s="127">
        <v>30</v>
      </c>
      <c r="I120" s="127">
        <v>27</v>
      </c>
      <c r="J120" s="127">
        <v>27</v>
      </c>
      <c r="K120" s="127">
        <v>28</v>
      </c>
      <c r="L120" s="127">
        <v>29</v>
      </c>
      <c r="M120" s="127">
        <v>23</v>
      </c>
      <c r="N120" s="127">
        <v>28</v>
      </c>
      <c r="O120" s="127">
        <v>21</v>
      </c>
      <c r="P120" s="127">
        <v>28</v>
      </c>
      <c r="Q120" s="235">
        <f>SUM(E120:P120)-SUM(LARGE(E120:P120,{1,2}))</f>
        <v>264</v>
      </c>
      <c r="R120" s="126">
        <v>0</v>
      </c>
      <c r="S120" s="95">
        <v>0</v>
      </c>
      <c r="T120" s="186"/>
      <c r="U120" s="186"/>
      <c r="V120" s="186"/>
      <c r="X120" s="186"/>
      <c r="Y120" s="235">
        <f t="shared" si="3"/>
        <v>325</v>
      </c>
      <c r="Z120" s="319">
        <v>0</v>
      </c>
      <c r="AI120" t="s">
        <v>424</v>
      </c>
      <c r="AJ120">
        <v>8.4900000000000003E-2</v>
      </c>
    </row>
    <row r="121" spans="1:36" x14ac:dyDescent="0.25">
      <c r="A121" s="240">
        <v>119</v>
      </c>
      <c r="B121" s="85" t="s">
        <v>304</v>
      </c>
      <c r="C121" s="85" t="s">
        <v>31</v>
      </c>
      <c r="D121" s="85" t="s">
        <v>550</v>
      </c>
      <c r="E121" s="127">
        <v>29</v>
      </c>
      <c r="F121" s="127">
        <v>29</v>
      </c>
      <c r="G121" s="127">
        <v>31</v>
      </c>
      <c r="H121" s="127">
        <v>30</v>
      </c>
      <c r="I121" s="127">
        <v>27</v>
      </c>
      <c r="J121" s="127">
        <v>27</v>
      </c>
      <c r="K121" s="127">
        <v>28</v>
      </c>
      <c r="L121" s="127">
        <v>29</v>
      </c>
      <c r="M121" s="127">
        <v>23</v>
      </c>
      <c r="N121" s="127">
        <v>28</v>
      </c>
      <c r="O121" s="127">
        <v>21</v>
      </c>
      <c r="P121" s="127">
        <v>28</v>
      </c>
      <c r="Q121" s="235">
        <f>SUM(E121:P121)-SUM(LARGE(E121:P121,{1,2}))</f>
        <v>269</v>
      </c>
      <c r="R121" s="126" t="e">
        <f>VLOOKUP(B121,'Round 11'!$B$10:$W$45,9,0)+V121</f>
        <v>#N/A</v>
      </c>
      <c r="S121" s="95" t="e">
        <f>VLOOKUP(B121,'Round 11'!$B$10:$Y$45,22,0)+W121</f>
        <v>#N/A</v>
      </c>
      <c r="T121" s="186"/>
      <c r="U121" s="186"/>
      <c r="V121" s="186"/>
      <c r="W121" s="186"/>
      <c r="X121" s="186"/>
      <c r="Y121" s="235">
        <f t="shared" si="3"/>
        <v>330</v>
      </c>
      <c r="Z121" s="319">
        <v>0</v>
      </c>
      <c r="AI121" t="s">
        <v>404</v>
      </c>
      <c r="AJ121">
        <v>0.25469999999999998</v>
      </c>
    </row>
    <row r="122" spans="1:36" s="186" customFormat="1" x14ac:dyDescent="0.25">
      <c r="A122" s="240">
        <v>120</v>
      </c>
      <c r="B122" s="85" t="s">
        <v>330</v>
      </c>
      <c r="C122" s="85" t="s">
        <v>127</v>
      </c>
      <c r="D122" s="85" t="s">
        <v>550</v>
      </c>
      <c r="E122" s="127">
        <v>29</v>
      </c>
      <c r="F122" s="127">
        <v>29</v>
      </c>
      <c r="G122" s="127">
        <v>31</v>
      </c>
      <c r="H122" s="127">
        <v>30</v>
      </c>
      <c r="I122" s="127">
        <v>27</v>
      </c>
      <c r="J122" s="127">
        <v>27</v>
      </c>
      <c r="K122" s="127">
        <v>28</v>
      </c>
      <c r="L122" s="127">
        <v>29</v>
      </c>
      <c r="M122" s="127">
        <v>23</v>
      </c>
      <c r="N122" s="127">
        <v>28</v>
      </c>
      <c r="O122" s="127">
        <v>21</v>
      </c>
      <c r="P122" s="127">
        <v>28</v>
      </c>
      <c r="Q122" s="235">
        <f>SUM(E122:P122)-SUM(LARGE(E122:P122,{1,2}))</f>
        <v>269</v>
      </c>
      <c r="R122" s="126" t="e">
        <f>VLOOKUP(B122,'Round 11'!$B$10:$W$45,9,0)+V122</f>
        <v>#N/A</v>
      </c>
      <c r="S122" s="95" t="e">
        <f>VLOOKUP(B122,'Round 11'!$B$10:$Y$45,22,0)+W122</f>
        <v>#N/A</v>
      </c>
      <c r="Y122" s="235">
        <f t="shared" si="3"/>
        <v>330</v>
      </c>
      <c r="Z122" s="319">
        <v>0</v>
      </c>
      <c r="AI122" s="186" t="s">
        <v>663</v>
      </c>
      <c r="AJ122" s="186">
        <v>0</v>
      </c>
    </row>
    <row r="123" spans="1:36" s="186" customFormat="1" x14ac:dyDescent="0.25">
      <c r="A123" s="240">
        <v>121</v>
      </c>
      <c r="B123" s="85" t="s">
        <v>660</v>
      </c>
      <c r="C123" s="85" t="s">
        <v>127</v>
      </c>
      <c r="D123" s="85" t="s">
        <v>550</v>
      </c>
      <c r="E123" s="127">
        <v>29</v>
      </c>
      <c r="F123" s="127">
        <v>29</v>
      </c>
      <c r="G123" s="127">
        <v>31</v>
      </c>
      <c r="H123" s="127">
        <v>30</v>
      </c>
      <c r="I123" s="127">
        <v>27</v>
      </c>
      <c r="J123" s="127">
        <v>27</v>
      </c>
      <c r="K123" s="127">
        <v>28</v>
      </c>
      <c r="L123" s="127">
        <v>29</v>
      </c>
      <c r="M123" s="127">
        <v>23</v>
      </c>
      <c r="N123" s="127">
        <v>28</v>
      </c>
      <c r="O123" s="127">
        <v>21</v>
      </c>
      <c r="P123" s="127">
        <v>28</v>
      </c>
      <c r="Q123" s="235">
        <f>SUM(E123:P123)-SUM(LARGE(E123:P123,{1,2}))</f>
        <v>269</v>
      </c>
      <c r="R123" s="126">
        <v>0</v>
      </c>
      <c r="S123" s="95">
        <v>0</v>
      </c>
      <c r="V123" s="186">
        <v>0</v>
      </c>
      <c r="W123" s="186">
        <v>0</v>
      </c>
      <c r="Y123" s="235">
        <f t="shared" si="3"/>
        <v>330</v>
      </c>
      <c r="Z123" s="319">
        <v>0</v>
      </c>
      <c r="AI123" s="186" t="s">
        <v>380</v>
      </c>
      <c r="AJ123" s="186">
        <v>8.6598000000000006</v>
      </c>
    </row>
    <row r="124" spans="1:36" x14ac:dyDescent="0.25">
      <c r="AI124" t="s">
        <v>820</v>
      </c>
      <c r="AJ124">
        <v>1.6272499999999999</v>
      </c>
    </row>
    <row r="125" spans="1:36" x14ac:dyDescent="0.25">
      <c r="AI125" t="s">
        <v>821</v>
      </c>
      <c r="AJ125">
        <v>0</v>
      </c>
    </row>
    <row r="126" spans="1:36" x14ac:dyDescent="0.25">
      <c r="AI126" t="s">
        <v>822</v>
      </c>
      <c r="AJ126">
        <v>0</v>
      </c>
    </row>
    <row r="127" spans="1:36" x14ac:dyDescent="0.25">
      <c r="AI127" t="s">
        <v>823</v>
      </c>
      <c r="AJ127">
        <v>13.65475</v>
      </c>
    </row>
    <row r="128" spans="1:36" x14ac:dyDescent="0.25">
      <c r="AI128" t="s">
        <v>825</v>
      </c>
      <c r="AJ128">
        <v>0</v>
      </c>
    </row>
    <row r="129" spans="35:36" x14ac:dyDescent="0.25">
      <c r="AI129" t="s">
        <v>926</v>
      </c>
      <c r="AJ129">
        <v>0</v>
      </c>
    </row>
    <row r="130" spans="35:36" x14ac:dyDescent="0.25">
      <c r="AI130" t="s">
        <v>851</v>
      </c>
      <c r="AJ130">
        <v>0</v>
      </c>
    </row>
    <row r="131" spans="35:36" x14ac:dyDescent="0.25">
      <c r="AI131" t="s">
        <v>348</v>
      </c>
      <c r="AJ131">
        <v>2.6601999999999997</v>
      </c>
    </row>
    <row r="132" spans="35:36" x14ac:dyDescent="0.25">
      <c r="AI132" t="s">
        <v>841</v>
      </c>
      <c r="AJ132">
        <v>2.5469999999999997</v>
      </c>
    </row>
    <row r="133" spans="35:36" x14ac:dyDescent="0.25">
      <c r="AI133" t="s">
        <v>839</v>
      </c>
      <c r="AJ133">
        <v>1.3442499999999999</v>
      </c>
    </row>
    <row r="134" spans="35:36" x14ac:dyDescent="0.25">
      <c r="AI134" t="s">
        <v>837</v>
      </c>
      <c r="AJ134">
        <v>0</v>
      </c>
    </row>
    <row r="135" spans="35:36" x14ac:dyDescent="0.25">
      <c r="AI135" t="s">
        <v>838</v>
      </c>
      <c r="AJ135">
        <v>0</v>
      </c>
    </row>
    <row r="136" spans="35:36" x14ac:dyDescent="0.25">
      <c r="AI136" t="s">
        <v>840</v>
      </c>
      <c r="AJ136">
        <v>0</v>
      </c>
    </row>
    <row r="137" spans="35:36" x14ac:dyDescent="0.25">
      <c r="AI137" t="s">
        <v>842</v>
      </c>
      <c r="AJ137">
        <v>0.22639999999999999</v>
      </c>
    </row>
    <row r="138" spans="35:36" x14ac:dyDescent="0.25">
      <c r="AI138" t="s">
        <v>843</v>
      </c>
      <c r="AJ138">
        <v>0</v>
      </c>
    </row>
    <row r="139" spans="35:36" x14ac:dyDescent="0.25">
      <c r="AI139" t="s">
        <v>836</v>
      </c>
      <c r="AJ139">
        <v>0.79239999999999999</v>
      </c>
    </row>
    <row r="140" spans="35:36" x14ac:dyDescent="0.25">
      <c r="AI140" t="s">
        <v>852</v>
      </c>
      <c r="AJ140">
        <v>0</v>
      </c>
    </row>
    <row r="141" spans="35:36" x14ac:dyDescent="0.25">
      <c r="AI141" t="s">
        <v>381</v>
      </c>
      <c r="AJ141">
        <v>6.0420499999999997</v>
      </c>
    </row>
    <row r="142" spans="35:36" x14ac:dyDescent="0.25">
      <c r="AI142" t="s">
        <v>951</v>
      </c>
      <c r="AJ142">
        <v>0.90559999999999996</v>
      </c>
    </row>
    <row r="143" spans="35:36" x14ac:dyDescent="0.25">
      <c r="AI143" t="s">
        <v>952</v>
      </c>
      <c r="AJ143">
        <v>2.8299999999999999E-2</v>
      </c>
    </row>
    <row r="144" spans="35:36" x14ac:dyDescent="0.25">
      <c r="AI144" t="s">
        <v>953</v>
      </c>
      <c r="AJ144">
        <v>0.25469999999999998</v>
      </c>
    </row>
    <row r="145" spans="35:36" x14ac:dyDescent="0.25">
      <c r="AI145" t="s">
        <v>522</v>
      </c>
      <c r="AJ145">
        <v>0.73580000000000001</v>
      </c>
    </row>
    <row r="146" spans="35:36" x14ac:dyDescent="0.25">
      <c r="AI146" t="s">
        <v>973</v>
      </c>
      <c r="AJ146">
        <v>0.43864999999999998</v>
      </c>
    </row>
    <row r="147" spans="35:36" x14ac:dyDescent="0.25">
      <c r="AI147" t="s">
        <v>974</v>
      </c>
      <c r="AJ147">
        <v>0.16980000000000001</v>
      </c>
    </row>
    <row r="148" spans="35:36" x14ac:dyDescent="0.25">
      <c r="AI148" t="s">
        <v>975</v>
      </c>
      <c r="AJ148">
        <v>2.8299999999999999E-2</v>
      </c>
    </row>
    <row r="149" spans="35:36" x14ac:dyDescent="0.25">
      <c r="AI149" t="s">
        <v>976</v>
      </c>
      <c r="AJ149">
        <v>2.8299999999999999E-2</v>
      </c>
    </row>
    <row r="150" spans="35:36" x14ac:dyDescent="0.25">
      <c r="AI150" t="s">
        <v>994</v>
      </c>
      <c r="AJ150">
        <v>2.8299999999999999E-2</v>
      </c>
    </row>
    <row r="151" spans="35:36" x14ac:dyDescent="0.25">
      <c r="AI151" t="s">
        <v>206</v>
      </c>
      <c r="AJ151">
        <v>0.28299999999999997</v>
      </c>
    </row>
    <row r="152" spans="35:36" x14ac:dyDescent="0.25">
      <c r="AI152" t="s">
        <v>1014</v>
      </c>
      <c r="AJ152">
        <v>2.4337999999999997</v>
      </c>
    </row>
    <row r="153" spans="35:36" x14ac:dyDescent="0.25">
      <c r="AI153" t="s">
        <v>1015</v>
      </c>
      <c r="AJ153">
        <v>0</v>
      </c>
    </row>
    <row r="154" spans="35:36" x14ac:dyDescent="0.25">
      <c r="AI154" t="s">
        <v>1016</v>
      </c>
      <c r="AJ154">
        <v>7.4994999999999994</v>
      </c>
    </row>
    <row r="155" spans="35:36" x14ac:dyDescent="0.25">
      <c r="AI155" t="s">
        <v>1018</v>
      </c>
      <c r="AJ155">
        <v>0.70750000000000002</v>
      </c>
    </row>
    <row r="156" spans="35:36" x14ac:dyDescent="0.25">
      <c r="AI156" t="s">
        <v>1019</v>
      </c>
      <c r="AJ156">
        <v>2.2923</v>
      </c>
    </row>
    <row r="157" spans="35:36" x14ac:dyDescent="0.25">
      <c r="AI157" t="s">
        <v>1107</v>
      </c>
      <c r="AJ157">
        <v>4.3298999999999994</v>
      </c>
    </row>
    <row r="158" spans="35:36" x14ac:dyDescent="0.25">
      <c r="AI158" t="s">
        <v>398</v>
      </c>
      <c r="AJ158">
        <v>4.1318000000000001</v>
      </c>
    </row>
    <row r="159" spans="35:36" x14ac:dyDescent="0.25">
      <c r="AI159" t="s">
        <v>1140</v>
      </c>
      <c r="AJ159">
        <v>0</v>
      </c>
    </row>
    <row r="160" spans="35:36" x14ac:dyDescent="0.25">
      <c r="AI160" t="s">
        <v>1178</v>
      </c>
      <c r="AJ160">
        <v>0.53769999999999996</v>
      </c>
    </row>
    <row r="161" spans="35:36" x14ac:dyDescent="0.25">
      <c r="AI161" t="s">
        <v>1181</v>
      </c>
      <c r="AJ161">
        <v>0.587225</v>
      </c>
    </row>
    <row r="162" spans="35:36" x14ac:dyDescent="0.25">
      <c r="AI162" t="s">
        <v>1183</v>
      </c>
      <c r="AJ162">
        <v>0.33960000000000001</v>
      </c>
    </row>
    <row r="163" spans="35:36" x14ac:dyDescent="0.25">
      <c r="AI163" t="s">
        <v>1184</v>
      </c>
      <c r="AJ163">
        <v>0</v>
      </c>
    </row>
    <row r="164" spans="35:36" x14ac:dyDescent="0.25">
      <c r="AI164" t="s">
        <v>1185</v>
      </c>
      <c r="AJ164">
        <v>0</v>
      </c>
    </row>
  </sheetData>
  <sortState ref="B3:Z123">
    <sortCondition ref="Q3:Q123"/>
    <sortCondition descending="1" ref="Z3:Z123"/>
  </sortState>
  <mergeCells count="2">
    <mergeCell ref="B2:C2"/>
    <mergeCell ref="E2:P2"/>
  </mergeCells>
  <pageMargins left="0.70866141732283505" right="0.70866141732283505" top="0.74803149606299202" bottom="0.74803149606299202" header="0.31496062992126" footer="0.31496062992126"/>
  <pageSetup paperSize="9" scale="85" fitToHeight="2" orientation="portrait" horizontalDpi="4294967293"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AH104"/>
  <sheetViews>
    <sheetView topLeftCell="A19" zoomScaleNormal="100" workbookViewId="0">
      <selection activeCell="J32" sqref="J32"/>
    </sheetView>
  </sheetViews>
  <sheetFormatPr defaultRowHeight="15" x14ac:dyDescent="0.25"/>
  <cols>
    <col min="1" max="1" width="16.28515625" bestFit="1" customWidth="1"/>
    <col min="2" max="2" width="10.7109375" bestFit="1" customWidth="1"/>
    <col min="3" max="3" width="13.28515625" bestFit="1" customWidth="1"/>
    <col min="4" max="4" width="13.140625" bestFit="1" customWidth="1"/>
    <col min="5" max="5" width="8.7109375" bestFit="1" customWidth="1"/>
    <col min="6" max="6" width="8.7109375" style="186" customWidth="1"/>
    <col min="7" max="7" width="13.140625" bestFit="1" customWidth="1"/>
    <col min="8" max="8" width="13.140625" style="186" customWidth="1"/>
    <col min="9" max="9" width="13.28515625" bestFit="1" customWidth="1"/>
    <col min="10" max="10" width="13.140625" bestFit="1" customWidth="1"/>
    <col min="11" max="11" width="13.140625" style="125" bestFit="1" customWidth="1"/>
    <col min="12" max="12" width="9.140625" style="125"/>
    <col min="13" max="13" width="18.85546875" bestFit="1" customWidth="1"/>
    <col min="14" max="14" width="15.28515625" bestFit="1" customWidth="1"/>
    <col min="15" max="15" width="9.85546875" bestFit="1" customWidth="1"/>
  </cols>
  <sheetData>
    <row r="1" spans="1:34" x14ac:dyDescent="0.25">
      <c r="S1" s="125"/>
      <c r="T1" s="125"/>
      <c r="U1" s="125"/>
      <c r="V1" s="125"/>
      <c r="W1" s="125"/>
      <c r="X1" s="125"/>
    </row>
    <row r="2" spans="1:34" x14ac:dyDescent="0.25">
      <c r="S2" s="125"/>
      <c r="T2" s="125"/>
      <c r="U2" s="125"/>
      <c r="V2" s="125"/>
      <c r="W2" s="125"/>
      <c r="X2" s="125"/>
    </row>
    <row r="3" spans="1:34" x14ac:dyDescent="0.25">
      <c r="A3" s="351"/>
      <c r="B3" s="351"/>
      <c r="C3" s="6"/>
      <c r="D3" s="39"/>
      <c r="E3" s="6"/>
      <c r="F3" s="281"/>
      <c r="G3" s="39"/>
      <c r="H3" s="280"/>
      <c r="I3" s="6"/>
      <c r="J3" s="39"/>
      <c r="K3" s="119"/>
      <c r="L3" s="119"/>
    </row>
    <row r="4" spans="1:34" x14ac:dyDescent="0.25">
      <c r="A4" s="76"/>
      <c r="B4" s="46"/>
      <c r="C4" s="43"/>
      <c r="D4" s="46"/>
      <c r="E4" s="43"/>
      <c r="F4" s="43"/>
      <c r="G4" s="46" t="s">
        <v>459</v>
      </c>
      <c r="H4" s="283"/>
      <c r="I4" s="43"/>
      <c r="J4" s="46"/>
      <c r="K4" s="177"/>
      <c r="L4" s="177"/>
    </row>
    <row r="5" spans="1:34" x14ac:dyDescent="0.25">
      <c r="A5" s="351"/>
      <c r="B5" s="351"/>
      <c r="C5" s="357" t="s">
        <v>460</v>
      </c>
      <c r="D5" s="357"/>
      <c r="E5" s="357"/>
      <c r="F5" s="357"/>
      <c r="G5" s="357"/>
      <c r="H5" s="357"/>
      <c r="I5" s="357"/>
      <c r="J5" s="39"/>
      <c r="K5" s="119"/>
      <c r="L5" s="119"/>
    </row>
    <row r="6" spans="1:34" x14ac:dyDescent="0.25">
      <c r="A6" s="76"/>
      <c r="B6" s="40" t="s">
        <v>67</v>
      </c>
      <c r="C6" s="40" t="s">
        <v>164</v>
      </c>
      <c r="E6" s="40" t="s">
        <v>165</v>
      </c>
      <c r="F6" s="278"/>
      <c r="G6" s="40" t="s">
        <v>166</v>
      </c>
      <c r="H6" s="278"/>
      <c r="I6" s="40" t="s">
        <v>167</v>
      </c>
      <c r="J6" s="40" t="s">
        <v>168</v>
      </c>
    </row>
    <row r="7" spans="1:34" x14ac:dyDescent="0.25">
      <c r="A7" s="76"/>
      <c r="B7" s="38" t="s">
        <v>707</v>
      </c>
      <c r="C7" s="158" t="s">
        <v>458</v>
      </c>
      <c r="E7" s="169" t="s">
        <v>708</v>
      </c>
      <c r="F7" s="169"/>
      <c r="G7" s="38" t="s">
        <v>709</v>
      </c>
      <c r="H7" s="279"/>
      <c r="I7" s="38" t="s">
        <v>1125</v>
      </c>
      <c r="J7" s="38" t="s">
        <v>169</v>
      </c>
      <c r="K7" s="176"/>
      <c r="O7" t="s">
        <v>67</v>
      </c>
      <c r="P7" t="s">
        <v>707</v>
      </c>
    </row>
    <row r="8" spans="1:34" x14ac:dyDescent="0.25">
      <c r="A8" s="125"/>
      <c r="B8" s="125"/>
      <c r="D8" s="39"/>
      <c r="E8" s="6"/>
      <c r="F8" s="281"/>
      <c r="G8" s="39"/>
      <c r="H8" s="280"/>
      <c r="I8" s="6"/>
      <c r="J8" s="39"/>
      <c r="K8" s="119"/>
      <c r="L8" s="119"/>
      <c r="O8" s="125" t="s">
        <v>164</v>
      </c>
      <c r="P8" s="125" t="s">
        <v>458</v>
      </c>
    </row>
    <row r="9" spans="1:34" x14ac:dyDescent="0.25">
      <c r="A9" s="125" t="s">
        <v>402</v>
      </c>
      <c r="B9" s="167" t="str">
        <f>VLOOKUP(A9,'Round 3'!$B$11:$I$97,8,0)</f>
        <v>0-4-8</v>
      </c>
      <c r="C9" s="168" t="s">
        <v>402</v>
      </c>
      <c r="D9" s="120" t="str">
        <f>VLOOKUP(C9,'Round 4'!$B$11:$I$97,8,0)</f>
        <v>0-13-0</v>
      </c>
      <c r="E9" s="164"/>
      <c r="F9" s="120" t="str">
        <f>VLOOKUP(E10,'Round 6'!$B$11:$I$97,8,0)</f>
        <v>0</v>
      </c>
      <c r="H9" s="120"/>
      <c r="I9" s="164"/>
      <c r="J9" s="120"/>
      <c r="K9" s="166"/>
      <c r="L9" s="166"/>
      <c r="M9" s="125"/>
      <c r="O9" s="125" t="s">
        <v>165</v>
      </c>
      <c r="P9" s="125" t="s">
        <v>708</v>
      </c>
      <c r="Q9" s="125"/>
      <c r="R9" s="125"/>
      <c r="S9" s="125"/>
      <c r="T9" s="125"/>
      <c r="U9" s="125"/>
      <c r="V9" s="125"/>
      <c r="W9" s="125"/>
      <c r="X9" s="125"/>
      <c r="Y9" s="125"/>
      <c r="Z9" s="125"/>
      <c r="AA9" s="125"/>
      <c r="AB9" s="125"/>
      <c r="AC9" s="125"/>
      <c r="AD9" s="125"/>
      <c r="AE9" s="125"/>
      <c r="AF9" s="125"/>
      <c r="AG9" s="125"/>
      <c r="AH9" s="125"/>
    </row>
    <row r="10" spans="1:34" x14ac:dyDescent="0.25">
      <c r="A10" s="125" t="s">
        <v>492</v>
      </c>
      <c r="B10" s="53">
        <v>0</v>
      </c>
      <c r="C10" s="160"/>
      <c r="D10" s="168" t="str">
        <f>VLOOKUP(C9,'ROUND 5'!$B$11:$I$97,8,0)</f>
        <v>2-6-4</v>
      </c>
      <c r="E10" s="118" t="s">
        <v>402</v>
      </c>
      <c r="F10" s="120">
        <v>0</v>
      </c>
      <c r="G10" s="52"/>
      <c r="H10" s="120"/>
      <c r="I10" s="164"/>
      <c r="J10" s="120"/>
      <c r="K10" s="166"/>
      <c r="L10" s="9">
        <v>1</v>
      </c>
      <c r="M10" s="202" t="s">
        <v>197</v>
      </c>
      <c r="O10" s="125" t="s">
        <v>166</v>
      </c>
      <c r="P10" s="125" t="s">
        <v>709</v>
      </c>
      <c r="Q10" s="125"/>
      <c r="R10" s="125"/>
      <c r="S10" s="125"/>
      <c r="T10" s="125"/>
      <c r="U10" s="125"/>
      <c r="V10" s="125"/>
      <c r="W10" s="125"/>
      <c r="X10" s="125"/>
      <c r="Y10" s="125"/>
      <c r="Z10" s="125"/>
      <c r="AA10" s="125"/>
      <c r="AB10" s="125"/>
      <c r="AC10" s="125"/>
      <c r="AD10" s="125"/>
      <c r="AE10" s="125"/>
      <c r="AF10" s="125"/>
      <c r="AG10" s="125"/>
      <c r="AH10" s="125"/>
    </row>
    <row r="11" spans="1:34" x14ac:dyDescent="0.25">
      <c r="A11" s="125"/>
      <c r="B11" s="125"/>
      <c r="C11" s="76"/>
      <c r="D11" s="246"/>
      <c r="E11" s="170"/>
      <c r="F11" s="118"/>
      <c r="G11" s="120"/>
      <c r="H11" s="120"/>
      <c r="I11" s="164"/>
      <c r="J11" s="120"/>
      <c r="K11" s="166"/>
      <c r="L11" s="15">
        <v>2</v>
      </c>
      <c r="M11" s="201" t="s">
        <v>520</v>
      </c>
      <c r="O11" s="125" t="s">
        <v>167</v>
      </c>
      <c r="P11" s="125" t="s">
        <v>490</v>
      </c>
    </row>
    <row r="12" spans="1:34" x14ac:dyDescent="0.25">
      <c r="A12" s="125" t="s">
        <v>520</v>
      </c>
      <c r="B12" s="167" t="str">
        <f>VLOOKUP(A12,'Round 3'!$B$11:$I$97,8,0)</f>
        <v>1-15-0</v>
      </c>
      <c r="C12" s="168" t="s">
        <v>520</v>
      </c>
      <c r="D12" s="160" t="str">
        <f>VLOOKUP(C12,'Round 4'!$B$11:$I$97,8,0)</f>
        <v>0-5-0</v>
      </c>
      <c r="E12" s="171"/>
      <c r="F12" s="164"/>
      <c r="G12" s="120"/>
      <c r="H12" s="120"/>
      <c r="I12" s="164"/>
      <c r="J12" s="120"/>
      <c r="K12" s="166"/>
      <c r="L12" s="15">
        <v>3</v>
      </c>
      <c r="M12" s="201" t="s">
        <v>142</v>
      </c>
      <c r="O12" s="125" t="s">
        <v>168</v>
      </c>
      <c r="P12" s="125" t="s">
        <v>169</v>
      </c>
    </row>
    <row r="13" spans="1:34" x14ac:dyDescent="0.25">
      <c r="A13" s="125" t="s">
        <v>421</v>
      </c>
      <c r="B13" s="53" t="str">
        <f>VLOOKUP(A13,'Round 3'!$B$11:$I$97,8,0)</f>
        <v>0-3-0</v>
      </c>
      <c r="C13" s="160"/>
      <c r="D13" s="120" t="str">
        <f>VLOOKUP(C12,'ROUND 5'!$B$11:$I$97,8,0)</f>
        <v>2-1-0</v>
      </c>
      <c r="E13" s="168"/>
      <c r="F13" s="282"/>
      <c r="G13" s="120"/>
      <c r="H13" s="120"/>
      <c r="I13" s="165"/>
      <c r="J13" s="120"/>
      <c r="K13" s="166"/>
      <c r="L13" s="15">
        <v>4</v>
      </c>
      <c r="M13" s="201" t="s">
        <v>148</v>
      </c>
      <c r="O13" s="23"/>
    </row>
    <row r="14" spans="1:34" x14ac:dyDescent="0.25">
      <c r="A14" s="125"/>
      <c r="B14" s="125"/>
      <c r="C14" s="76"/>
      <c r="D14" s="247"/>
      <c r="E14" s="171"/>
      <c r="F14" s="164"/>
      <c r="G14" s="160" t="s">
        <v>210</v>
      </c>
      <c r="H14" s="164" t="str">
        <f>VLOOKUP(G14,'Round 8'!$B$11:$I$97,8,0)</f>
        <v>1-2-0</v>
      </c>
      <c r="I14" s="52"/>
      <c r="J14" s="120"/>
      <c r="K14" s="166"/>
      <c r="L14" s="15">
        <v>5</v>
      </c>
      <c r="M14" s="201" t="s">
        <v>135</v>
      </c>
      <c r="O14" s="23"/>
    </row>
    <row r="15" spans="1:34" x14ac:dyDescent="0.25">
      <c r="A15" s="125" t="s">
        <v>555</v>
      </c>
      <c r="B15" s="167" t="str">
        <f>VLOOKUP(A15,'Round 3'!$B$11:$I$97,8,0)</f>
        <v>0-14-8</v>
      </c>
      <c r="C15" s="168" t="s">
        <v>540</v>
      </c>
      <c r="D15" s="134" t="str">
        <f>VLOOKUP(C15,'Round 4'!$B$11:$I$97,8,0)</f>
        <v>0-6-0</v>
      </c>
      <c r="E15" s="171"/>
      <c r="F15" s="164"/>
      <c r="G15" s="160"/>
      <c r="H15" s="164">
        <v>0</v>
      </c>
      <c r="I15" s="164"/>
      <c r="J15" s="120"/>
      <c r="K15" s="166"/>
      <c r="L15" s="9">
        <v>6</v>
      </c>
      <c r="M15" s="202" t="s">
        <v>555</v>
      </c>
    </row>
    <row r="16" spans="1:34" x14ac:dyDescent="0.25">
      <c r="A16" s="125" t="s">
        <v>540</v>
      </c>
      <c r="B16" s="53" t="str">
        <f>VLOOKUP(A16,'Round 3'!$B$11:$I$97,8,0)</f>
        <v>1-0-8</v>
      </c>
      <c r="C16" s="160"/>
      <c r="D16" s="168">
        <v>0</v>
      </c>
      <c r="E16" s="171" t="s">
        <v>210</v>
      </c>
      <c r="F16" s="120">
        <v>0</v>
      </c>
      <c r="G16" s="172"/>
      <c r="H16" s="120"/>
      <c r="I16" s="164"/>
      <c r="J16" s="120"/>
      <c r="K16" s="166"/>
      <c r="L16" s="15">
        <v>7</v>
      </c>
      <c r="M16" s="201" t="s">
        <v>532</v>
      </c>
    </row>
    <row r="17" spans="1:13" x14ac:dyDescent="0.25">
      <c r="A17" s="125"/>
      <c r="B17" s="125"/>
      <c r="C17" s="159"/>
      <c r="D17" s="160"/>
      <c r="E17" s="164"/>
      <c r="F17" s="120" t="str">
        <f>VLOOKUP(E16,'Round 7'!$B$11:$I$97,8,0)</f>
        <v>0-9-0</v>
      </c>
      <c r="G17" s="172"/>
      <c r="H17" s="120"/>
      <c r="I17" s="164"/>
      <c r="J17" s="120"/>
      <c r="K17" s="166"/>
      <c r="L17" s="15">
        <v>8</v>
      </c>
      <c r="M17" s="201" t="s">
        <v>538</v>
      </c>
    </row>
    <row r="18" spans="1:13" x14ac:dyDescent="0.25">
      <c r="A18" s="125" t="s">
        <v>210</v>
      </c>
      <c r="B18" s="167" t="str">
        <f>VLOOKUP(A18,'Round 3'!$B$11:$I$97,8,0)</f>
        <v>1-14-8</v>
      </c>
      <c r="C18" s="168" t="s">
        <v>210</v>
      </c>
      <c r="D18" s="160" t="str">
        <f>VLOOKUP(C18,'Round 4'!$B$11:$I$97,8,0)</f>
        <v>9-10-0</v>
      </c>
      <c r="E18" s="118"/>
      <c r="F18" s="120"/>
      <c r="G18" s="168"/>
      <c r="H18" s="290" t="s">
        <v>531</v>
      </c>
      <c r="I18" s="164" t="str">
        <f>VLOOKUP(H18,'Round 10'!$B$11:$I$97,8,0)</f>
        <v>19-8-12</v>
      </c>
      <c r="J18" s="120"/>
      <c r="K18" s="166"/>
      <c r="L18" s="15">
        <v>9</v>
      </c>
      <c r="M18" s="201" t="s">
        <v>132</v>
      </c>
    </row>
    <row r="19" spans="1:13" x14ac:dyDescent="0.25">
      <c r="A19" t="s">
        <v>136</v>
      </c>
      <c r="B19" s="53" t="str">
        <f>VLOOKUP(A19,'Round 3'!$B$11:$I$97,8,0)</f>
        <v>1-7-8</v>
      </c>
      <c r="C19" s="160"/>
      <c r="D19" s="120" t="str">
        <f>VLOOKUP(C18,'ROUND 5'!$B$11:$I$97,8,0)</f>
        <v>3-6-0</v>
      </c>
      <c r="E19" s="164"/>
      <c r="F19" s="120"/>
      <c r="G19" s="160"/>
      <c r="H19" s="120"/>
      <c r="I19" s="171" t="str">
        <f>VLOOKUP(H18,'Round 11'!$B$11:$I$97,8,0)</f>
        <v>14-0-0</v>
      </c>
      <c r="J19" s="120"/>
      <c r="K19" s="166"/>
      <c r="L19" s="15">
        <v>10</v>
      </c>
      <c r="M19" s="201" t="s">
        <v>539</v>
      </c>
    </row>
    <row r="20" spans="1:13" x14ac:dyDescent="0.25">
      <c r="B20" s="125"/>
      <c r="C20" s="76"/>
      <c r="D20" s="247"/>
      <c r="E20" s="164"/>
      <c r="F20" s="120"/>
      <c r="G20" s="160"/>
      <c r="H20" s="120"/>
      <c r="I20" s="171"/>
      <c r="J20" s="120"/>
      <c r="K20" s="166"/>
      <c r="L20" s="15">
        <v>11</v>
      </c>
      <c r="M20" s="201" t="s">
        <v>411</v>
      </c>
    </row>
    <row r="21" spans="1:13" x14ac:dyDescent="0.25">
      <c r="A21" s="125" t="s">
        <v>527</v>
      </c>
      <c r="B21" s="167" t="str">
        <f>VLOOKUP(A21,'Round 3'!$B$11:$I$97,8,0)</f>
        <v>0-5-0</v>
      </c>
      <c r="C21" s="168" t="s">
        <v>192</v>
      </c>
      <c r="D21" s="120" t="str">
        <f>VLOOKUP(C21,'Round 4'!$B$11:$I$97,8,0)</f>
        <v>1-0-0</v>
      </c>
      <c r="E21" s="164"/>
      <c r="F21" s="120"/>
      <c r="G21" s="160"/>
      <c r="H21" s="120"/>
      <c r="I21" s="170"/>
      <c r="J21" s="120"/>
      <c r="K21" s="166"/>
      <c r="L21" s="15">
        <v>12</v>
      </c>
      <c r="M21" s="201" t="s">
        <v>134</v>
      </c>
    </row>
    <row r="22" spans="1:13" x14ac:dyDescent="0.25">
      <c r="A22" t="s">
        <v>192</v>
      </c>
      <c r="B22" s="53" t="str">
        <f>VLOOKUP(A22,'Round 3'!$B$11:$I$97,8,0)</f>
        <v>0-9-4</v>
      </c>
      <c r="C22" s="160"/>
      <c r="D22" s="168" t="str">
        <f>VLOOKUP(C21,'ROUND 5'!$B$11:$I$97,8,0)</f>
        <v>0-4-0</v>
      </c>
      <c r="E22" s="164" t="s">
        <v>531</v>
      </c>
      <c r="F22" s="120" t="str">
        <f>VLOOKUP(E22,'Round 6'!$B$11:$I$97,8,0)</f>
        <v>1-13-0</v>
      </c>
      <c r="G22" s="172"/>
      <c r="H22" s="120"/>
      <c r="I22" s="171"/>
      <c r="J22" s="120"/>
      <c r="K22" s="166"/>
      <c r="L22" s="15">
        <v>13</v>
      </c>
      <c r="M22" s="201" t="s">
        <v>527</v>
      </c>
    </row>
    <row r="23" spans="1:13" x14ac:dyDescent="0.25">
      <c r="B23" s="125"/>
      <c r="C23" s="159"/>
      <c r="D23" s="246"/>
      <c r="E23" s="170"/>
      <c r="F23" s="120" t="str">
        <f>VLOOKUP(E22,'Round 7'!$B$11:$I$97,8,0)</f>
        <v>25-6-0</v>
      </c>
      <c r="G23" s="172"/>
      <c r="H23" s="120"/>
      <c r="I23" s="171"/>
      <c r="J23" s="120"/>
      <c r="K23" s="166"/>
      <c r="L23" s="15">
        <v>14</v>
      </c>
      <c r="M23" s="201" t="s">
        <v>130</v>
      </c>
    </row>
    <row r="24" spans="1:13" x14ac:dyDescent="0.25">
      <c r="A24" s="125" t="s">
        <v>531</v>
      </c>
      <c r="B24" s="174" t="str">
        <f>VLOOKUP(A24,'Round 3'!$B$11:$I$97,8,0)</f>
        <v>0-14-0</v>
      </c>
      <c r="C24" s="168" t="s">
        <v>531</v>
      </c>
      <c r="D24" s="160" t="str">
        <f>VLOOKUP(C24,'Round 4'!$B$11:$I$97,8,0)</f>
        <v>9-4-0</v>
      </c>
      <c r="E24" s="171"/>
      <c r="F24" s="164"/>
      <c r="G24" s="160"/>
      <c r="H24" s="120"/>
      <c r="I24" s="171"/>
      <c r="J24" s="120"/>
      <c r="K24" s="166"/>
      <c r="L24" s="15">
        <v>15</v>
      </c>
      <c r="M24" s="201" t="s">
        <v>125</v>
      </c>
    </row>
    <row r="25" spans="1:13" x14ac:dyDescent="0.25">
      <c r="A25" s="125" t="s">
        <v>528</v>
      </c>
      <c r="B25" s="53">
        <v>0</v>
      </c>
      <c r="C25" s="180"/>
      <c r="D25" s="120" t="str">
        <f>VLOOKUP(C24,'ROUND 5'!$B$11:$I$97,8,0)</f>
        <v>5-12-0</v>
      </c>
      <c r="E25" s="168"/>
      <c r="F25" s="16"/>
      <c r="G25" s="160" t="s">
        <v>531</v>
      </c>
      <c r="H25" s="164" t="str">
        <f>VLOOKUP(G25,'Round 8'!$B$11:$I$97,8,0)</f>
        <v>2-9-8</v>
      </c>
      <c r="I25" s="172"/>
      <c r="J25" s="120"/>
      <c r="K25" s="166"/>
      <c r="L25" s="15">
        <v>16</v>
      </c>
      <c r="M25" s="201" t="s">
        <v>210</v>
      </c>
    </row>
    <row r="26" spans="1:13" x14ac:dyDescent="0.25">
      <c r="A26" s="125"/>
      <c r="B26" s="125"/>
      <c r="C26" s="159"/>
      <c r="D26" s="247"/>
      <c r="E26" s="171"/>
      <c r="F26" s="164"/>
      <c r="G26" s="120"/>
      <c r="H26" s="164" t="str">
        <f>VLOOKUP(G25,'Round 9'!$B$11:$I$96,8,0)</f>
        <v>21-7-0</v>
      </c>
      <c r="I26" s="171"/>
      <c r="J26" s="120"/>
      <c r="K26" s="166"/>
      <c r="L26" s="9">
        <v>17</v>
      </c>
      <c r="M26" s="202" t="s">
        <v>447</v>
      </c>
    </row>
    <row r="27" spans="1:13" x14ac:dyDescent="0.25">
      <c r="A27" s="125" t="s">
        <v>538</v>
      </c>
      <c r="B27" s="167" t="str">
        <f>VLOOKUP(A27,'Round 3'!$B$11:$I$97,8,0)</f>
        <v>1-2-0</v>
      </c>
      <c r="C27" s="168" t="s">
        <v>539</v>
      </c>
      <c r="D27" s="120" t="str">
        <f>VLOOKUP(C27,'Round 4'!$B$11:$I$97,8,0)</f>
        <v>11-12--0</v>
      </c>
      <c r="E27" s="171"/>
      <c r="F27" s="164"/>
      <c r="G27" s="120"/>
      <c r="H27" s="120"/>
      <c r="I27" s="171"/>
      <c r="J27" s="120"/>
      <c r="K27" s="166"/>
      <c r="L27" s="15">
        <v>18</v>
      </c>
      <c r="M27" s="201" t="s">
        <v>581</v>
      </c>
    </row>
    <row r="28" spans="1:13" x14ac:dyDescent="0.25">
      <c r="A28" s="125" t="s">
        <v>539</v>
      </c>
      <c r="B28" s="53" t="str">
        <f>VLOOKUP(A28,'Round 3'!$B$11:$I$97,8,0)</f>
        <v>2-4-4</v>
      </c>
      <c r="C28" s="160"/>
      <c r="D28" s="168" t="str">
        <f>VLOOKUP(C27,'ROUND 5'!$B$11:$I$97,8,0)</f>
        <v>6-8-0</v>
      </c>
      <c r="E28" s="171" t="s">
        <v>539</v>
      </c>
      <c r="F28" s="120" t="str">
        <f>VLOOKUP(E28,'Round 6'!$B$11:$I$97,8,0)</f>
        <v>2-11-0</v>
      </c>
      <c r="G28" s="52"/>
      <c r="H28" s="120"/>
      <c r="I28" s="324" t="s">
        <v>1193</v>
      </c>
      <c r="J28" s="325" t="s">
        <v>531</v>
      </c>
      <c r="K28" s="323" t="str">
        <f>VLOOKUP(J28,'Round 12'!$B$11:$I$97,8,0)</f>
        <v>1-13-0</v>
      </c>
      <c r="L28" s="15">
        <v>19</v>
      </c>
      <c r="M28" s="201" t="s">
        <v>575</v>
      </c>
    </row>
    <row r="29" spans="1:13" x14ac:dyDescent="0.25">
      <c r="B29" s="125"/>
      <c r="C29" s="159"/>
      <c r="D29" s="246"/>
      <c r="E29" s="164"/>
      <c r="F29" s="120" t="str">
        <f>VLOOKUP(E28,'Round 7'!$B$11:$I$97,8,0)</f>
        <v>21-1-0</v>
      </c>
      <c r="G29" s="52"/>
      <c r="H29" s="120"/>
      <c r="I29" s="171"/>
      <c r="J29" s="120"/>
      <c r="K29" s="309"/>
      <c r="L29" s="15">
        <v>20</v>
      </c>
      <c r="M29" s="201" t="s">
        <v>211</v>
      </c>
    </row>
    <row r="30" spans="1:13" x14ac:dyDescent="0.25">
      <c r="A30" s="125" t="s">
        <v>132</v>
      </c>
      <c r="B30" s="167" t="str">
        <f>VLOOKUP(A30,'Round 3'!$B$11:$I$97,8,0)</f>
        <v>0-10-0</v>
      </c>
      <c r="C30" s="168" t="s">
        <v>581</v>
      </c>
      <c r="D30" s="160">
        <f>VLOOKUP(C30,'Round 4'!$B$11:$I$97,8,0)</f>
        <v>0</v>
      </c>
      <c r="E30" s="164"/>
      <c r="F30" s="164"/>
      <c r="G30" s="120"/>
      <c r="H30" s="120"/>
      <c r="I30" s="171"/>
      <c r="J30" s="120"/>
      <c r="K30" s="309"/>
      <c r="L30" s="15">
        <v>21</v>
      </c>
      <c r="M30" s="201" t="s">
        <v>540</v>
      </c>
    </row>
    <row r="31" spans="1:13" x14ac:dyDescent="0.25">
      <c r="A31" s="125" t="s">
        <v>581</v>
      </c>
      <c r="B31" s="53" t="str">
        <f>VLOOKUP(A31,'Round 3'!$B$11:$I$97,8,0)</f>
        <v>0-15-8</v>
      </c>
      <c r="C31" s="160"/>
      <c r="D31" s="120">
        <v>0</v>
      </c>
      <c r="E31" s="164"/>
      <c r="F31" s="164"/>
      <c r="G31" s="120"/>
      <c r="H31" s="120"/>
      <c r="I31" s="171"/>
      <c r="J31" s="120"/>
      <c r="K31" s="309"/>
      <c r="L31" s="15">
        <v>22</v>
      </c>
      <c r="M31" s="201" t="s">
        <v>668</v>
      </c>
    </row>
    <row r="32" spans="1:13" x14ac:dyDescent="0.25">
      <c r="A32" s="125"/>
      <c r="B32" s="125"/>
      <c r="C32" s="76"/>
      <c r="D32" s="120"/>
      <c r="E32" s="164"/>
      <c r="F32" s="164"/>
      <c r="G32" s="120"/>
      <c r="H32" s="120"/>
      <c r="I32" s="160"/>
      <c r="J32" s="120"/>
      <c r="K32" s="309"/>
      <c r="L32" s="15">
        <v>23</v>
      </c>
      <c r="M32" s="201" t="s">
        <v>563</v>
      </c>
    </row>
    <row r="33" spans="1:13" x14ac:dyDescent="0.25">
      <c r="A33" s="125" t="s">
        <v>410</v>
      </c>
      <c r="B33" s="167" t="str">
        <f>VLOOKUP(A33,'Round 3'!$B$11:$I$97,8,0)</f>
        <v>1-3-8</v>
      </c>
      <c r="C33" s="168" t="s">
        <v>410</v>
      </c>
      <c r="D33" s="120" t="str">
        <f>VLOOKUP(C33,'Round 4'!$B$11:$I$97,8,0)</f>
        <v>0-4-0</v>
      </c>
      <c r="E33" s="164"/>
      <c r="F33" s="164"/>
      <c r="G33" s="120"/>
      <c r="H33" s="120"/>
      <c r="I33" s="171"/>
      <c r="J33" s="120"/>
      <c r="K33" s="309"/>
      <c r="L33" s="15">
        <v>24</v>
      </c>
      <c r="M33" s="201" t="s">
        <v>533</v>
      </c>
    </row>
    <row r="34" spans="1:13" x14ac:dyDescent="0.25">
      <c r="A34" s="125" t="s">
        <v>399</v>
      </c>
      <c r="B34" s="53" t="str">
        <f>VLOOKUP(A34,'Round 3'!$B$11:$I$97,8,0)</f>
        <v>1-1-8</v>
      </c>
      <c r="C34" s="160"/>
      <c r="D34" s="168">
        <v>0</v>
      </c>
      <c r="E34" s="118" t="s">
        <v>130</v>
      </c>
      <c r="F34" s="120" t="str">
        <f>VLOOKUP(E34,'Round 6'!$B$11:$I$97,8,0)</f>
        <v>4-12-8</v>
      </c>
      <c r="G34" s="52"/>
      <c r="H34" s="120"/>
      <c r="I34" s="171"/>
      <c r="J34" s="120"/>
      <c r="K34" s="309"/>
      <c r="L34" s="15">
        <v>25</v>
      </c>
      <c r="M34" s="201" t="s">
        <v>547</v>
      </c>
    </row>
    <row r="35" spans="1:13" x14ac:dyDescent="0.25">
      <c r="A35" s="125"/>
      <c r="B35" s="125"/>
      <c r="C35" s="159"/>
      <c r="D35" s="160"/>
      <c r="E35" s="170"/>
      <c r="F35" s="120" t="str">
        <f>VLOOKUP(E34,'Round 7'!$B$11:$I$97,8,0)</f>
        <v>3-11-0</v>
      </c>
      <c r="G35" s="52"/>
      <c r="H35" s="120"/>
      <c r="I35" s="171"/>
      <c r="J35" s="120"/>
      <c r="K35" s="309"/>
      <c r="L35" s="15">
        <v>26</v>
      </c>
      <c r="M35" s="201" t="s">
        <v>526</v>
      </c>
    </row>
    <row r="36" spans="1:13" x14ac:dyDescent="0.25">
      <c r="A36" s="125" t="s">
        <v>135</v>
      </c>
      <c r="B36" s="167" t="str">
        <f>VLOOKUP(A36,'Round 3'!$B$11:$I$97,8,0)</f>
        <v>1-0-8</v>
      </c>
      <c r="C36" s="168" t="s">
        <v>130</v>
      </c>
      <c r="D36" s="160" t="str">
        <f>VLOOKUP(C36,'Round 4'!$B$11:$I$97,8,0)</f>
        <v>0-10-0</v>
      </c>
      <c r="E36" s="171"/>
      <c r="F36" s="164"/>
      <c r="G36" s="120"/>
      <c r="H36" s="120"/>
      <c r="I36" s="171"/>
      <c r="J36" s="120"/>
      <c r="K36" s="309"/>
      <c r="L36" s="15">
        <v>27</v>
      </c>
      <c r="M36" s="201" t="s">
        <v>536</v>
      </c>
    </row>
    <row r="37" spans="1:13" x14ac:dyDescent="0.25">
      <c r="A37" s="125" t="s">
        <v>130</v>
      </c>
      <c r="B37" s="175" t="str">
        <f>VLOOKUP(A37,'Round 3'!$B$11:$I$97,8,0)</f>
        <v>4-2-0</v>
      </c>
      <c r="C37" s="160"/>
      <c r="D37" s="120" t="str">
        <f>VLOOKUP(C36,'ROUND 5'!$B$11:$I$97,8,0)</f>
        <v>17-13-0</v>
      </c>
      <c r="E37" s="168"/>
      <c r="F37" s="282"/>
      <c r="G37" s="120" t="s">
        <v>130</v>
      </c>
      <c r="H37" s="164" t="str">
        <f>VLOOKUP(G37,'Round 8'!$B$11:$I$97,8,0)</f>
        <v>1-0-8</v>
      </c>
      <c r="I37" s="172"/>
      <c r="J37" s="120"/>
      <c r="K37" s="309"/>
      <c r="L37" s="15">
        <v>28</v>
      </c>
      <c r="M37" s="201" t="s">
        <v>205</v>
      </c>
    </row>
    <row r="38" spans="1:13" x14ac:dyDescent="0.25">
      <c r="B38" s="125"/>
      <c r="C38" s="159"/>
      <c r="D38" s="247"/>
      <c r="E38" s="171"/>
      <c r="F38" s="164"/>
      <c r="G38" s="160"/>
      <c r="H38" s="164" t="str">
        <f>VLOOKUP(G37,'Round 9'!$B$11:$I$96,8,0)</f>
        <v>1-1-0</v>
      </c>
      <c r="I38" s="171"/>
      <c r="J38" s="120"/>
      <c r="K38" s="309"/>
      <c r="L38" s="15">
        <v>29</v>
      </c>
      <c r="M38" s="201" t="s">
        <v>413</v>
      </c>
    </row>
    <row r="39" spans="1:13" x14ac:dyDescent="0.25">
      <c r="A39" s="125" t="s">
        <v>125</v>
      </c>
      <c r="B39" s="167" t="str">
        <f>VLOOKUP(A39,'Round 3'!$B$11:$I$97,8,0)</f>
        <v>0-13-0</v>
      </c>
      <c r="C39" s="168" t="s">
        <v>534</v>
      </c>
      <c r="D39" s="120" t="str">
        <f>VLOOKUP(C39,'Round 4'!$B$11:$I$97,8,0)</f>
        <v>0-11-0</v>
      </c>
      <c r="E39" s="171"/>
      <c r="F39" s="164"/>
      <c r="G39" s="160"/>
      <c r="H39" s="120"/>
      <c r="I39" s="171"/>
      <c r="J39" s="120"/>
      <c r="K39" s="309"/>
      <c r="L39" s="15">
        <v>30</v>
      </c>
      <c r="M39" s="201" t="s">
        <v>580</v>
      </c>
    </row>
    <row r="40" spans="1:13" x14ac:dyDescent="0.25">
      <c r="A40" s="125" t="s">
        <v>534</v>
      </c>
      <c r="B40" s="53" t="str">
        <f>VLOOKUP(A40,'Round 3'!$B$11:$I$97,8,0)</f>
        <v>1-1-0</v>
      </c>
      <c r="C40" s="160"/>
      <c r="D40" s="168" t="str">
        <f>VLOOKUP(C39,'ROUND 5'!$B$11:$I$97,8,0)</f>
        <v>17-1-0</v>
      </c>
      <c r="E40" s="171" t="s">
        <v>534</v>
      </c>
      <c r="F40" s="120" t="str">
        <f>VLOOKUP(E40,'Round 6'!$B$11:$I$97,8,0)</f>
        <v>1-3-0</v>
      </c>
      <c r="G40" s="172"/>
      <c r="H40" s="120"/>
      <c r="I40" s="171"/>
      <c r="J40" s="120"/>
      <c r="K40" s="309"/>
      <c r="L40" s="15">
        <v>31</v>
      </c>
      <c r="M40" s="201" t="s">
        <v>195</v>
      </c>
    </row>
    <row r="41" spans="1:13" x14ac:dyDescent="0.25">
      <c r="A41" s="125"/>
      <c r="B41" s="125"/>
      <c r="C41" s="159"/>
      <c r="D41" s="248"/>
      <c r="E41" s="164"/>
      <c r="F41" s="120" t="str">
        <f>VLOOKUP(E40,'Round 7'!$B$11:$I$97,8,0)</f>
        <v>0-14-0</v>
      </c>
      <c r="G41" s="172"/>
      <c r="H41" s="120"/>
      <c r="I41" s="171"/>
      <c r="J41" s="120"/>
      <c r="K41" s="309"/>
      <c r="L41" s="15">
        <v>32</v>
      </c>
      <c r="M41" s="201" t="s">
        <v>410</v>
      </c>
    </row>
    <row r="42" spans="1:13" x14ac:dyDescent="0.25">
      <c r="A42" s="125" t="s">
        <v>211</v>
      </c>
      <c r="B42" s="167" t="str">
        <f>VLOOKUP(A42,'Round 3'!$B$11:$I$97,8,0)</f>
        <v>4-7-0</v>
      </c>
      <c r="C42" s="168" t="s">
        <v>211</v>
      </c>
      <c r="D42" s="160" t="str">
        <f>VLOOKUP(C42,'Round 4'!$B$11:$I$97,8,0)</f>
        <v>2-11-12</v>
      </c>
      <c r="E42" s="118"/>
      <c r="F42" s="118"/>
      <c r="G42" s="168"/>
      <c r="H42" s="290"/>
      <c r="I42" s="171"/>
      <c r="J42" s="120"/>
      <c r="K42" s="309"/>
      <c r="L42" s="15">
        <v>33</v>
      </c>
      <c r="M42" s="201" t="s">
        <v>534</v>
      </c>
    </row>
    <row r="43" spans="1:13" x14ac:dyDescent="0.25">
      <c r="A43" s="125" t="s">
        <v>526</v>
      </c>
      <c r="B43" s="53" t="str">
        <f>VLOOKUP(A43,'Round 3'!$B$11:$I$97,8,0)</f>
        <v>0-13-0</v>
      </c>
      <c r="C43" s="180"/>
      <c r="D43" s="120">
        <v>0</v>
      </c>
      <c r="E43" s="164"/>
      <c r="F43" s="164"/>
      <c r="G43" s="160"/>
      <c r="H43" s="120" t="s">
        <v>547</v>
      </c>
      <c r="I43" s="164" t="str">
        <f>VLOOKUP(H43,'Round 10'!$B$11:$I$97,8,0)</f>
        <v>0-1-0</v>
      </c>
      <c r="J43" s="120"/>
      <c r="K43" s="309"/>
      <c r="L43" s="15">
        <v>34</v>
      </c>
      <c r="M43" s="201" t="s">
        <v>402</v>
      </c>
    </row>
    <row r="44" spans="1:13" x14ac:dyDescent="0.25">
      <c r="A44" s="125"/>
      <c r="B44" s="167"/>
      <c r="C44" s="76"/>
      <c r="D44" s="120"/>
      <c r="E44" s="164"/>
      <c r="F44" s="164"/>
      <c r="G44" s="160"/>
      <c r="H44" s="120"/>
      <c r="I44" s="164" t="str">
        <f>VLOOKUP(H43,'Round 11'!$B$11:$I$97,8,0)</f>
        <v>2-5-0</v>
      </c>
      <c r="J44" s="120"/>
      <c r="K44" s="309"/>
      <c r="L44" s="15">
        <v>35</v>
      </c>
      <c r="M44" s="201" t="s">
        <v>548</v>
      </c>
    </row>
    <row r="45" spans="1:13" x14ac:dyDescent="0.25">
      <c r="A45" s="125" t="s">
        <v>547</v>
      </c>
      <c r="B45" s="174" t="str">
        <f>VLOOKUP(A45,'Round 3'!$B$11:$I$97,8,0)</f>
        <v>1-1-8</v>
      </c>
      <c r="C45" s="168" t="s">
        <v>547</v>
      </c>
      <c r="D45" s="120" t="str">
        <f>VLOOKUP(C45,'Round 4'!$B$11:$I$97,8,0)</f>
        <v>1-4-0</v>
      </c>
      <c r="E45" s="164"/>
      <c r="F45" s="164"/>
      <c r="G45" s="160"/>
      <c r="H45" s="120"/>
      <c r="I45" s="164"/>
      <c r="J45" s="120"/>
      <c r="K45" s="309"/>
      <c r="L45" s="15">
        <v>36</v>
      </c>
      <c r="M45" s="201" t="s">
        <v>149</v>
      </c>
    </row>
    <row r="46" spans="1:13" x14ac:dyDescent="0.25">
      <c r="A46" s="125" t="s">
        <v>524</v>
      </c>
      <c r="B46" s="53" t="str">
        <f>VLOOKUP(A46,'Round 3'!$B$11:$I$97,8,0)</f>
        <v>0-14-4</v>
      </c>
      <c r="C46" s="160"/>
      <c r="D46" s="168" t="str">
        <f>VLOOKUP(C45,'ROUND 5'!$B$11:$I$97,8,0)</f>
        <v>12-1-0</v>
      </c>
      <c r="E46" s="164" t="s">
        <v>547</v>
      </c>
      <c r="F46" s="120" t="str">
        <f>VLOOKUP(E46,'Round 6'!$B$11:$I$97,8,0)</f>
        <v>0-1-0</v>
      </c>
      <c r="G46" s="172"/>
      <c r="H46" s="120"/>
      <c r="I46" s="164"/>
      <c r="J46" s="120"/>
      <c r="K46" s="309"/>
      <c r="L46" s="15">
        <v>37</v>
      </c>
      <c r="M46" s="201" t="s">
        <v>546</v>
      </c>
    </row>
    <row r="47" spans="1:13" x14ac:dyDescent="0.25">
      <c r="A47" s="125"/>
      <c r="B47" s="125"/>
      <c r="C47" s="159"/>
      <c r="D47" s="248"/>
      <c r="E47" s="170"/>
      <c r="F47" s="120" t="str">
        <f>VLOOKUP(E46,'Round 7'!$B$11:$I$97,8,0)</f>
        <v>0-14-0</v>
      </c>
      <c r="G47" s="172"/>
      <c r="H47" s="120"/>
      <c r="I47" s="164"/>
      <c r="J47" s="120"/>
      <c r="K47" s="309"/>
      <c r="L47" s="15">
        <v>38</v>
      </c>
      <c r="M47" s="201" t="s">
        <v>138</v>
      </c>
    </row>
    <row r="48" spans="1:13" x14ac:dyDescent="0.25">
      <c r="A48" s="125" t="s">
        <v>580</v>
      </c>
      <c r="B48" s="167" t="str">
        <f>VLOOKUP(A48,'Round 3'!$B$11:$I$97,8,0)</f>
        <v>1-5-8</v>
      </c>
      <c r="C48" s="168" t="s">
        <v>580</v>
      </c>
      <c r="D48" s="160" t="str">
        <f>VLOOKUP(C48,'Round 4'!$B$11:$I$97,8,0)</f>
        <v>0-11-0</v>
      </c>
      <c r="E48" s="171"/>
      <c r="F48" s="164"/>
      <c r="G48" s="160"/>
      <c r="H48" s="120"/>
      <c r="I48" s="164"/>
      <c r="J48" s="120"/>
      <c r="K48" s="309"/>
      <c r="L48" s="15">
        <v>39</v>
      </c>
      <c r="M48" s="201" t="s">
        <v>204</v>
      </c>
    </row>
    <row r="49" spans="1:13" x14ac:dyDescent="0.25">
      <c r="A49" s="125" t="s">
        <v>419</v>
      </c>
      <c r="B49" s="53" t="str">
        <f>VLOOKUP(A49,'Round 3'!$B$11:$I$97,8,0)</f>
        <v>0-7-8</v>
      </c>
      <c r="C49" s="160"/>
      <c r="D49" s="120" t="str">
        <f>VLOOKUP(C48,'ROUND 5'!$B$11:$I$97,8,0)</f>
        <v>0</v>
      </c>
      <c r="E49" s="168"/>
      <c r="F49" s="282"/>
      <c r="G49" s="160" t="s">
        <v>547</v>
      </c>
      <c r="H49" s="164" t="str">
        <f>VLOOKUP(G49,'Round 8'!$B$11:$I$97,8,0)</f>
        <v>0-8-0</v>
      </c>
      <c r="I49" s="52"/>
      <c r="J49" s="120"/>
      <c r="K49" s="309"/>
      <c r="L49" s="15">
        <v>40</v>
      </c>
      <c r="M49" s="201" t="s">
        <v>480</v>
      </c>
    </row>
    <row r="50" spans="1:13" x14ac:dyDescent="0.25">
      <c r="A50" s="125"/>
      <c r="B50" s="125"/>
      <c r="C50" s="159"/>
      <c r="D50" s="120"/>
      <c r="E50" s="171"/>
      <c r="F50" s="164"/>
      <c r="G50" s="120"/>
      <c r="H50" s="164" t="str">
        <f>VLOOKUP(G49,'Round 9'!$B$11:$I$96,8,0)</f>
        <v>9-6-0</v>
      </c>
      <c r="I50" s="164"/>
      <c r="J50" s="120"/>
      <c r="K50" s="309"/>
      <c r="L50" s="15">
        <v>41</v>
      </c>
      <c r="M50" s="201" t="s">
        <v>549</v>
      </c>
    </row>
    <row r="51" spans="1:13" x14ac:dyDescent="0.25">
      <c r="A51" s="125" t="s">
        <v>195</v>
      </c>
      <c r="B51" s="174" t="str">
        <f>VLOOKUP(A51,'Round 3'!$B$11:$I$97,8,0)</f>
        <v>0-8-8</v>
      </c>
      <c r="C51" s="168" t="s">
        <v>195</v>
      </c>
      <c r="D51" s="120" t="str">
        <f>VLOOKUP(C51,'Round 4'!$B$11:$I$97,8,0)</f>
        <v>11-1-0</v>
      </c>
      <c r="E51" s="171"/>
      <c r="F51" s="164"/>
      <c r="G51" s="120"/>
      <c r="H51" s="120"/>
      <c r="I51" s="164"/>
      <c r="J51" s="120"/>
      <c r="K51" s="309"/>
      <c r="L51" s="15">
        <v>42</v>
      </c>
      <c r="M51" s="201" t="s">
        <v>194</v>
      </c>
    </row>
    <row r="52" spans="1:13" x14ac:dyDescent="0.25">
      <c r="A52" s="125" t="s">
        <v>548</v>
      </c>
      <c r="B52" s="53" t="str">
        <f>VLOOKUP(A52,'Round 3'!$B$11:$I$97,8,0)</f>
        <v>0</v>
      </c>
      <c r="C52" s="160"/>
      <c r="D52" s="168">
        <v>0</v>
      </c>
      <c r="E52" s="171" t="s">
        <v>195</v>
      </c>
      <c r="F52" s="120" t="e">
        <f>VLOOKUP(E52,'Round 6'!$B$11:$I$97,8,0)</f>
        <v>#N/A</v>
      </c>
      <c r="G52" s="52"/>
      <c r="H52" s="120"/>
      <c r="I52" s="164"/>
      <c r="J52" s="120"/>
      <c r="K52" s="309"/>
      <c r="L52" s="15">
        <v>43</v>
      </c>
      <c r="M52" s="201" t="s">
        <v>415</v>
      </c>
    </row>
    <row r="53" spans="1:13" x14ac:dyDescent="0.25">
      <c r="A53" s="125"/>
      <c r="B53" s="125"/>
      <c r="C53" s="159"/>
      <c r="D53" s="160">
        <v>0</v>
      </c>
      <c r="E53" s="164"/>
      <c r="F53" s="120">
        <v>0</v>
      </c>
      <c r="G53" s="52"/>
      <c r="H53" s="120"/>
      <c r="I53" s="164"/>
      <c r="J53" s="120"/>
      <c r="K53" s="309"/>
      <c r="L53" s="15">
        <v>44</v>
      </c>
      <c r="M53" s="201" t="s">
        <v>191</v>
      </c>
    </row>
    <row r="54" spans="1:13" x14ac:dyDescent="0.25">
      <c r="A54" s="125" t="s">
        <v>447</v>
      </c>
      <c r="B54" s="167" t="str">
        <f>VLOOKUP(A54,'Round 3'!$B$11:$I$97,8,0)</f>
        <v>2-7-4</v>
      </c>
      <c r="C54" s="168" t="s">
        <v>447</v>
      </c>
      <c r="D54" s="160" t="str">
        <f>VLOOKUP(C54,'Round 4'!$B$11:$I$97,8,0)</f>
        <v>0-2-0</v>
      </c>
      <c r="E54" s="118"/>
      <c r="F54" s="118"/>
      <c r="G54" s="120"/>
      <c r="H54" s="120"/>
      <c r="I54" s="120"/>
      <c r="J54" s="270"/>
      <c r="K54" s="172"/>
      <c r="L54" s="15">
        <v>45</v>
      </c>
      <c r="M54" s="201" t="s">
        <v>541</v>
      </c>
    </row>
    <row r="55" spans="1:13" x14ac:dyDescent="0.25">
      <c r="A55" s="125" t="s">
        <v>207</v>
      </c>
      <c r="B55" s="53" t="str">
        <f>VLOOKUP(A55,'Round 3'!$B$11:$I$97,8,0)</f>
        <v>1-14-12</v>
      </c>
      <c r="C55" s="160"/>
      <c r="D55" s="120"/>
      <c r="E55" s="164"/>
      <c r="F55" s="164"/>
      <c r="G55" s="120"/>
      <c r="H55" s="120"/>
      <c r="I55" s="120"/>
      <c r="J55" s="120"/>
      <c r="K55" s="310"/>
      <c r="L55" s="15">
        <v>46</v>
      </c>
      <c r="M55" s="201" t="s">
        <v>418</v>
      </c>
    </row>
    <row r="56" spans="1:13" x14ac:dyDescent="0.25">
      <c r="A56" s="125"/>
      <c r="B56" s="125"/>
      <c r="C56" s="76"/>
      <c r="D56" s="120" t="str">
        <f>VLOOKUP(C57,'ROUND 5'!$B$11:$I$97,8,0)</f>
        <v>1-4-8</v>
      </c>
      <c r="E56" s="164"/>
      <c r="F56" s="164"/>
      <c r="G56" s="120"/>
      <c r="H56" s="120"/>
      <c r="I56" s="52"/>
      <c r="J56" s="120"/>
      <c r="K56" s="172"/>
      <c r="L56" s="15">
        <v>47</v>
      </c>
      <c r="M56" s="201" t="s">
        <v>442</v>
      </c>
    </row>
    <row r="57" spans="1:13" x14ac:dyDescent="0.25">
      <c r="A57" s="125" t="s">
        <v>204</v>
      </c>
      <c r="B57" s="167" t="str">
        <f>VLOOKUP(A57,'Round 3'!$B$11:$I$97,8,0)</f>
        <v>0-15-8</v>
      </c>
      <c r="C57" s="168" t="s">
        <v>204</v>
      </c>
      <c r="D57" s="244" t="str">
        <f>VLOOKUP(C57,'Round 4'!$B$11:$I$97,8,0)</f>
        <v>0-8-0</v>
      </c>
      <c r="E57" s="164" t="s">
        <v>204</v>
      </c>
      <c r="F57" s="120" t="str">
        <f>VLOOKUP(E57,'Round 6'!$B$11:$I$97,8,0)</f>
        <v>0-11-0</v>
      </c>
      <c r="G57" s="52"/>
      <c r="H57" s="120"/>
      <c r="I57" s="52"/>
      <c r="J57" s="266"/>
      <c r="K57" s="172"/>
      <c r="L57" s="15">
        <v>48</v>
      </c>
      <c r="M57" s="201" t="s">
        <v>419</v>
      </c>
    </row>
    <row r="58" spans="1:13" x14ac:dyDescent="0.25">
      <c r="A58" s="125" t="s">
        <v>191</v>
      </c>
      <c r="B58" s="53" t="str">
        <f>VLOOKUP(A58,'Round 3'!$B$11:$I$97,8,0)</f>
        <v>0-7-8</v>
      </c>
      <c r="C58" s="160"/>
      <c r="D58" s="249"/>
      <c r="E58" s="118"/>
      <c r="F58" s="120" t="str">
        <f>VLOOKUP(E57,'Round 7'!$B$11:$I$97,8,0)</f>
        <v>0-6-0</v>
      </c>
      <c r="G58" s="52"/>
      <c r="H58" s="120"/>
      <c r="I58" s="120"/>
      <c r="J58" s="120"/>
      <c r="K58" s="310"/>
      <c r="L58" s="15">
        <v>49</v>
      </c>
      <c r="M58" s="201" t="s">
        <v>435</v>
      </c>
    </row>
    <row r="59" spans="1:13" x14ac:dyDescent="0.25">
      <c r="A59" s="125"/>
      <c r="B59" s="125"/>
      <c r="C59" s="159"/>
      <c r="D59" s="160"/>
      <c r="E59" s="170"/>
      <c r="F59" s="118"/>
      <c r="G59" s="120"/>
      <c r="H59" s="120"/>
      <c r="I59" s="120"/>
      <c r="J59" s="120"/>
      <c r="K59" s="172"/>
      <c r="L59" s="15">
        <v>50</v>
      </c>
      <c r="M59" s="201" t="s">
        <v>421</v>
      </c>
    </row>
    <row r="60" spans="1:13" x14ac:dyDescent="0.25">
      <c r="A60" s="125" t="s">
        <v>411</v>
      </c>
      <c r="B60" s="167" t="str">
        <f>VLOOKUP(A60,'Round 3'!$B$11:$I$97,8,0)</f>
        <v>1-14-0</v>
      </c>
      <c r="C60" s="168" t="s">
        <v>411</v>
      </c>
      <c r="D60" s="160" t="str">
        <f>VLOOKUP(C60,'Round 4'!$B$11:$I$97,8,0)</f>
        <v>0-6-0</v>
      </c>
      <c r="E60" s="171"/>
      <c r="F60" s="164"/>
      <c r="G60" s="120"/>
      <c r="H60" s="120"/>
      <c r="I60" s="118"/>
      <c r="J60" s="120"/>
      <c r="K60" s="309"/>
      <c r="L60" s="15">
        <v>51</v>
      </c>
      <c r="M60" s="201" t="s">
        <v>531</v>
      </c>
    </row>
    <row r="61" spans="1:13" x14ac:dyDescent="0.25">
      <c r="A61" s="125" t="s">
        <v>418</v>
      </c>
      <c r="B61" s="53" t="str">
        <f>VLOOKUP(A61,'Round 3'!$B$11:$I$97,8,0)</f>
        <v>0-3-8</v>
      </c>
      <c r="C61" s="160"/>
      <c r="D61" s="120">
        <v>0</v>
      </c>
      <c r="E61" s="168"/>
      <c r="F61" s="282"/>
      <c r="G61" s="120" t="s">
        <v>546</v>
      </c>
      <c r="H61" s="164" t="str">
        <f>VLOOKUP(G61,'Round 8'!$B$11:$I$97,8,0)</f>
        <v>1-1-0</v>
      </c>
      <c r="I61" s="52"/>
      <c r="J61" s="120"/>
      <c r="K61" s="309"/>
      <c r="L61" s="15">
        <v>52</v>
      </c>
      <c r="M61" s="201" t="s">
        <v>131</v>
      </c>
    </row>
    <row r="62" spans="1:13" x14ac:dyDescent="0.25">
      <c r="A62" s="125"/>
      <c r="B62" s="125"/>
      <c r="C62" s="159"/>
      <c r="D62" s="120"/>
      <c r="E62" s="171"/>
      <c r="F62" s="164"/>
      <c r="G62" s="160"/>
      <c r="H62" s="164">
        <v>0</v>
      </c>
      <c r="I62" s="164"/>
      <c r="J62" s="120"/>
      <c r="K62" s="309"/>
      <c r="L62" s="15">
        <v>53</v>
      </c>
      <c r="M62" s="201" t="s">
        <v>357</v>
      </c>
    </row>
    <row r="63" spans="1:13" x14ac:dyDescent="0.25">
      <c r="A63" s="125" t="s">
        <v>142</v>
      </c>
      <c r="B63" s="167" t="str">
        <f>VLOOKUP(A63,'Round 3'!$B$11:$I$97,8,0)</f>
        <v>1-3-4</v>
      </c>
      <c r="C63" s="168" t="s">
        <v>142</v>
      </c>
      <c r="D63" s="120">
        <v>0</v>
      </c>
      <c r="E63" s="171"/>
      <c r="F63" s="164"/>
      <c r="G63" s="160"/>
      <c r="H63" s="120"/>
      <c r="I63" s="164"/>
      <c r="J63" s="120"/>
      <c r="K63" s="309"/>
      <c r="L63" s="15">
        <v>54</v>
      </c>
      <c r="M63" s="201" t="s">
        <v>638</v>
      </c>
    </row>
    <row r="64" spans="1:13" x14ac:dyDescent="0.25">
      <c r="A64" s="125" t="s">
        <v>480</v>
      </c>
      <c r="B64" s="53">
        <v>0</v>
      </c>
      <c r="C64" s="160"/>
      <c r="D64" s="168">
        <v>0</v>
      </c>
      <c r="E64" s="171" t="s">
        <v>546</v>
      </c>
      <c r="F64" s="120" t="str">
        <f>VLOOKUP(E64,'Round 6'!$B$11:$I$97,8,0)</f>
        <v>0-1-0</v>
      </c>
      <c r="G64" s="172"/>
      <c r="H64" s="120"/>
      <c r="I64" s="164"/>
      <c r="J64" s="120"/>
      <c r="K64" s="309"/>
      <c r="L64" s="15">
        <v>55</v>
      </c>
      <c r="M64" s="201" t="s">
        <v>528</v>
      </c>
    </row>
    <row r="65" spans="1:13" x14ac:dyDescent="0.25">
      <c r="A65" s="125"/>
      <c r="B65" s="125"/>
      <c r="C65" s="159"/>
      <c r="D65" s="160"/>
      <c r="E65" s="164"/>
      <c r="F65" s="120" t="str">
        <f>VLOOKUP(E64,'Round 7'!$B$11:$I$97,8,0)</f>
        <v>2-15-0</v>
      </c>
      <c r="G65" s="172"/>
      <c r="H65" s="120"/>
      <c r="I65" s="164"/>
      <c r="J65" s="120"/>
      <c r="K65" s="309"/>
      <c r="L65" s="15">
        <v>56</v>
      </c>
      <c r="M65" s="201" t="s">
        <v>524</v>
      </c>
    </row>
    <row r="66" spans="1:13" x14ac:dyDescent="0.25">
      <c r="A66" s="125" t="s">
        <v>546</v>
      </c>
      <c r="B66" s="174" t="str">
        <f>VLOOKUP(A66,'Round 3'!$B$11:$I$97,8,0)</f>
        <v>0-3-0</v>
      </c>
      <c r="C66" s="168" t="s">
        <v>546</v>
      </c>
      <c r="D66" s="160" t="str">
        <f>VLOOKUP(C66,'Round 4'!$B$11:$I$97,8,0)</f>
        <v>0-3-0</v>
      </c>
      <c r="E66" s="118"/>
      <c r="F66" s="118"/>
      <c r="G66" s="168"/>
      <c r="H66" s="290" t="s">
        <v>546</v>
      </c>
      <c r="I66" s="164" t="str">
        <f>VLOOKUP(H66,'Round 10'!$B$11:$I$97,8,0)</f>
        <v>3-5-0</v>
      </c>
      <c r="J66" s="120"/>
      <c r="K66" s="309"/>
      <c r="L66" s="15">
        <v>57</v>
      </c>
      <c r="M66" s="201" t="s">
        <v>543</v>
      </c>
    </row>
    <row r="67" spans="1:13" x14ac:dyDescent="0.25">
      <c r="A67" s="125" t="s">
        <v>554</v>
      </c>
      <c r="B67" s="179" t="str">
        <f>VLOOKUP(A67,'Round 3'!$B$11:$I$97,8,0)</f>
        <v>0</v>
      </c>
      <c r="C67" s="160"/>
      <c r="D67" s="120" t="str">
        <f>VLOOKUP(C66,'ROUND 5'!$B$11:$I$97,8,0)</f>
        <v>3-8-8</v>
      </c>
      <c r="E67" s="164"/>
      <c r="F67" s="164"/>
      <c r="G67" s="160"/>
      <c r="H67" s="120"/>
      <c r="I67" s="164" t="str">
        <f>VLOOKUP(H66,'Round 11'!$B$11:$I$97,8,0)</f>
        <v>3-14-0</v>
      </c>
      <c r="J67" s="120"/>
      <c r="K67" s="309"/>
      <c r="L67" s="15">
        <v>58</v>
      </c>
      <c r="M67" s="201" t="s">
        <v>207</v>
      </c>
    </row>
    <row r="68" spans="1:13" x14ac:dyDescent="0.25">
      <c r="A68" s="125"/>
      <c r="B68" s="125"/>
      <c r="C68" s="76"/>
      <c r="D68" s="247"/>
      <c r="E68" s="164"/>
      <c r="F68" s="164"/>
      <c r="G68" s="160"/>
      <c r="H68" s="120"/>
      <c r="I68" s="171"/>
      <c r="J68" s="120"/>
      <c r="K68" s="309"/>
      <c r="L68" s="15">
        <v>59</v>
      </c>
      <c r="M68" s="201" t="s">
        <v>399</v>
      </c>
    </row>
    <row r="69" spans="1:13" x14ac:dyDescent="0.25">
      <c r="A69" s="125" t="s">
        <v>413</v>
      </c>
      <c r="B69" s="167" t="str">
        <f>VLOOKUP(A69,'Round 3'!$B$11:$I$97,8,0)</f>
        <v>0-15-0</v>
      </c>
      <c r="C69" s="168" t="s">
        <v>413</v>
      </c>
      <c r="D69" s="120" t="str">
        <f>VLOOKUP(C69,'Round 4'!$B$11:$I$97,8,0)</f>
        <v>0-4-0</v>
      </c>
      <c r="E69" s="164"/>
      <c r="F69" s="164"/>
      <c r="G69" s="160"/>
      <c r="H69" s="120"/>
      <c r="I69" s="170"/>
      <c r="J69" s="120"/>
      <c r="K69" s="309"/>
      <c r="L69" s="15">
        <v>60</v>
      </c>
      <c r="M69" s="201" t="s">
        <v>492</v>
      </c>
    </row>
    <row r="70" spans="1:13" x14ac:dyDescent="0.25">
      <c r="A70" s="125" t="s">
        <v>665</v>
      </c>
      <c r="B70" s="53">
        <v>0</v>
      </c>
      <c r="C70" s="160"/>
      <c r="D70" s="168" t="str">
        <f>VLOOKUP(C69,'ROUND 5'!$B$11:$I$97,8,0)</f>
        <v>11-1-8</v>
      </c>
      <c r="E70" s="118" t="s">
        <v>413</v>
      </c>
      <c r="F70" s="120" t="str">
        <f>VLOOKUP(E70,'Round 6'!$B$11:$I$97,8,0)</f>
        <v>0-4-0</v>
      </c>
      <c r="G70" s="172"/>
      <c r="H70" s="120"/>
      <c r="I70" s="171"/>
      <c r="J70" s="120"/>
      <c r="K70" s="309"/>
      <c r="L70" s="15">
        <v>61</v>
      </c>
      <c r="M70" s="201" t="s">
        <v>665</v>
      </c>
    </row>
    <row r="71" spans="1:13" x14ac:dyDescent="0.25">
      <c r="A71" s="125"/>
      <c r="B71" s="125"/>
      <c r="C71" s="159"/>
      <c r="D71" s="246"/>
      <c r="E71" s="170"/>
      <c r="F71" s="120" t="str">
        <f>VLOOKUP(E70,'Round 7'!$B$11:$I$97,8,0)</f>
        <v>0-4-0</v>
      </c>
      <c r="G71" s="172"/>
      <c r="H71" s="120"/>
      <c r="I71" s="171"/>
      <c r="J71" s="120"/>
      <c r="K71" s="309"/>
      <c r="L71" s="15">
        <v>62</v>
      </c>
      <c r="M71" s="201" t="s">
        <v>554</v>
      </c>
    </row>
    <row r="72" spans="1:13" x14ac:dyDescent="0.25">
      <c r="A72" s="125" t="s">
        <v>533</v>
      </c>
      <c r="B72" s="174" t="str">
        <f>VLOOKUP(A72,'Round 3'!$B$11:$I$97,8,0)</f>
        <v>1-4-12</v>
      </c>
      <c r="C72" s="168" t="s">
        <v>533</v>
      </c>
      <c r="D72" s="160" t="str">
        <f>VLOOKUP(C72,'Round 4'!$B$11:$I$97,8,0)</f>
        <v>0-4-0</v>
      </c>
      <c r="E72" s="168"/>
      <c r="F72" s="282"/>
      <c r="G72" s="160" t="s">
        <v>413</v>
      </c>
      <c r="H72" s="164" t="str">
        <f>VLOOKUP(G72,'Round 8'!$B$11:$I$97,8,0)</f>
        <v>0-2-0</v>
      </c>
      <c r="I72" s="172"/>
      <c r="J72" s="120"/>
      <c r="K72" s="309"/>
      <c r="L72" s="15">
        <v>63</v>
      </c>
      <c r="M72" s="201" t="s">
        <v>192</v>
      </c>
    </row>
    <row r="73" spans="1:13" x14ac:dyDescent="0.25">
      <c r="A73" s="125" t="s">
        <v>638</v>
      </c>
      <c r="B73" s="53" t="str">
        <f>VLOOKUP(A73,'Round 3'!$B$11:$I$97,8,0)</f>
        <v>0</v>
      </c>
      <c r="C73" s="160"/>
      <c r="D73" s="120" t="str">
        <f>VLOOKUP(C72,'ROUND 5'!$B$11:$I$97,8,0)</f>
        <v>0</v>
      </c>
      <c r="E73" s="171"/>
      <c r="F73" s="164"/>
      <c r="G73" s="120"/>
      <c r="H73" s="164" t="str">
        <f>VLOOKUP(G72,'Round 9'!$B$11:$I$96,8,0)</f>
        <v>0</v>
      </c>
      <c r="I73" s="171"/>
      <c r="J73" s="120"/>
      <c r="K73" s="309"/>
      <c r="L73" s="15">
        <v>64</v>
      </c>
      <c r="M73" s="201" t="s">
        <v>136</v>
      </c>
    </row>
    <row r="74" spans="1:13" x14ac:dyDescent="0.25">
      <c r="A74" s="125"/>
      <c r="B74" s="125"/>
      <c r="C74" s="159"/>
      <c r="D74" s="120"/>
      <c r="E74" s="171"/>
      <c r="F74" s="164"/>
      <c r="G74" s="120"/>
      <c r="H74" s="120"/>
      <c r="I74" s="172"/>
      <c r="J74" s="120"/>
      <c r="K74" s="309"/>
      <c r="L74" s="166"/>
    </row>
    <row r="75" spans="1:13" x14ac:dyDescent="0.25">
      <c r="A75" s="125" t="s">
        <v>138</v>
      </c>
      <c r="B75" s="174" t="str">
        <f>VLOOKUP(A75,'Round 3'!$B$11:$I$97,8,0)</f>
        <v>1-0-12</v>
      </c>
      <c r="C75" s="168" t="s">
        <v>138</v>
      </c>
      <c r="D75" s="120">
        <f>VLOOKUP(C75,'Round 4'!$B$11:$I$97,8,0)</f>
        <v>0</v>
      </c>
      <c r="E75" s="171"/>
      <c r="F75" s="164"/>
      <c r="G75" s="120"/>
      <c r="H75" s="120"/>
      <c r="I75" s="172"/>
      <c r="J75" s="120"/>
      <c r="K75" s="309"/>
      <c r="L75" s="166"/>
    </row>
    <row r="76" spans="1:13" x14ac:dyDescent="0.25">
      <c r="A76" s="125" t="s">
        <v>357</v>
      </c>
      <c r="B76" s="53" t="str">
        <f>VLOOKUP(A76,'Round 3'!$B$11:$I$97,8,0)</f>
        <v>0-14-0</v>
      </c>
      <c r="C76" s="160"/>
      <c r="D76" s="168">
        <v>0</v>
      </c>
      <c r="E76" s="170" t="s">
        <v>194</v>
      </c>
      <c r="F76" s="120" t="e">
        <f>VLOOKUP(E76,'Round 6'!$B$11:$I$97,8,0)</f>
        <v>#N/A</v>
      </c>
      <c r="G76" s="52"/>
      <c r="H76" s="120"/>
      <c r="I76" s="172"/>
      <c r="J76" s="120"/>
      <c r="K76" s="309"/>
      <c r="L76" s="166"/>
    </row>
    <row r="77" spans="1:13" x14ac:dyDescent="0.25">
      <c r="A77" s="39"/>
      <c r="B77" s="125"/>
      <c r="C77" s="159"/>
      <c r="D77" s="160"/>
      <c r="E77" s="52"/>
      <c r="F77" s="120" t="str">
        <f>VLOOKUP(E76,'Round 7'!$B$11:$I$97,8,0)</f>
        <v>0-1-0</v>
      </c>
      <c r="G77" s="52"/>
      <c r="H77" s="120"/>
      <c r="I77" s="172"/>
      <c r="J77" s="120"/>
      <c r="K77" s="309"/>
      <c r="L77" s="166"/>
    </row>
    <row r="78" spans="1:13" x14ac:dyDescent="0.25">
      <c r="A78" s="125" t="s">
        <v>563</v>
      </c>
      <c r="B78" s="174" t="str">
        <f>VLOOKUP(A78,'Round 3'!$B$11:$I$97,8,0)</f>
        <v>0-13-8</v>
      </c>
      <c r="C78" s="168" t="s">
        <v>194</v>
      </c>
      <c r="D78" s="160" t="str">
        <f>VLOOKUP(C78,'Round 4'!$B$11:$I$97,8,0)</f>
        <v>0-7-8</v>
      </c>
      <c r="E78" s="52"/>
      <c r="F78" s="52"/>
      <c r="G78" s="52"/>
      <c r="H78" s="52"/>
      <c r="I78" s="311"/>
      <c r="J78" s="16"/>
      <c r="K78" s="309"/>
      <c r="L78" s="166"/>
    </row>
    <row r="79" spans="1:13" x14ac:dyDescent="0.25">
      <c r="A79" s="125" t="s">
        <v>194</v>
      </c>
      <c r="B79" s="175" t="str">
        <f>VLOOKUP(A79,'Round 3'!$B$11:$I$97,8,0)</f>
        <v>1-5-0</v>
      </c>
      <c r="C79" s="160"/>
      <c r="D79" s="120" t="str">
        <f>VLOOKUP(C78,'ROUND 5'!$B$11:$I$97,8,0)</f>
        <v>5-9-0</v>
      </c>
      <c r="E79" s="52"/>
      <c r="F79" s="52"/>
      <c r="G79" s="52"/>
      <c r="H79" s="52"/>
      <c r="I79" s="321" t="s">
        <v>1192</v>
      </c>
      <c r="J79" s="322" t="s">
        <v>546</v>
      </c>
      <c r="K79" s="323" t="str">
        <f>VLOOKUP(J79,'Round 12'!$B$11:$I$97,8,0)</f>
        <v>2-13-8</v>
      </c>
      <c r="L79" s="166"/>
    </row>
    <row r="80" spans="1:13" x14ac:dyDescent="0.25">
      <c r="A80" s="39"/>
      <c r="B80" s="125"/>
      <c r="D80" s="245"/>
      <c r="E80" s="52"/>
      <c r="F80" s="52"/>
      <c r="G80" s="52"/>
      <c r="H80" s="52"/>
      <c r="I80" s="160"/>
      <c r="J80" s="120"/>
      <c r="K80" s="166"/>
      <c r="L80" s="166"/>
    </row>
    <row r="81" spans="1:12" x14ac:dyDescent="0.25">
      <c r="A81" s="125" t="s">
        <v>197</v>
      </c>
      <c r="B81" s="174" t="str">
        <f>VLOOKUP(A81,'Round 3'!$B$11:$I$97,8,0)</f>
        <v>0-6-12</v>
      </c>
      <c r="C81" s="168" t="s">
        <v>668</v>
      </c>
      <c r="D81" s="120" t="str">
        <f>VLOOKUP(C81,'Round 4'!$B$11:$I$97,8,0)</f>
        <v>0-4-0</v>
      </c>
      <c r="E81" s="52"/>
      <c r="F81" s="52"/>
      <c r="G81" s="52"/>
      <c r="H81" s="52"/>
      <c r="I81" s="172"/>
      <c r="J81" s="120"/>
      <c r="K81" s="166"/>
      <c r="L81" s="166"/>
    </row>
    <row r="82" spans="1:12" x14ac:dyDescent="0.25">
      <c r="A82" s="125" t="s">
        <v>668</v>
      </c>
      <c r="B82" s="53" t="str">
        <f>VLOOKUP(A82,'Round 3'!$B$11:$I$97,8,0)</f>
        <v>1-6-12</v>
      </c>
      <c r="C82" s="160"/>
      <c r="D82" s="168" t="str">
        <f>VLOOKUP(C81,'ROUND 5'!$B$11:$I$97,8,0)</f>
        <v>3-6-0</v>
      </c>
      <c r="E82" s="52" t="s">
        <v>549</v>
      </c>
      <c r="F82" s="52" t="str">
        <f>VLOOKUP(E82,'Round 6'!$B$11:$I$97,8,0)</f>
        <v>0-5-0</v>
      </c>
      <c r="G82" s="52"/>
      <c r="H82" s="52"/>
      <c r="I82" s="172"/>
      <c r="J82" s="120"/>
      <c r="K82" s="166"/>
      <c r="L82" s="166"/>
    </row>
    <row r="83" spans="1:12" x14ac:dyDescent="0.25">
      <c r="A83" s="39"/>
      <c r="B83" s="125"/>
      <c r="C83" s="159"/>
      <c r="D83" s="180"/>
      <c r="E83" s="170"/>
      <c r="F83" s="52" t="str">
        <f>VLOOKUP(E82,'Round 7'!$B$11:$I$97,8,0)</f>
        <v>0</v>
      </c>
      <c r="G83" s="52"/>
      <c r="H83" s="52"/>
      <c r="I83" s="172"/>
      <c r="J83" s="120"/>
      <c r="K83" s="166"/>
      <c r="L83" s="166"/>
    </row>
    <row r="84" spans="1:12" x14ac:dyDescent="0.25">
      <c r="A84" s="125" t="s">
        <v>148</v>
      </c>
      <c r="B84" s="174" t="str">
        <f>VLOOKUP(A84,'Round 3'!$B$11:$I$97,8,0)</f>
        <v>0-13-0</v>
      </c>
      <c r="C84" s="168" t="s">
        <v>549</v>
      </c>
      <c r="D84" s="160" t="str">
        <f>VLOOKUP(C84,'Round 4'!$B$11:$I$97,8,0)</f>
        <v>19-6-0</v>
      </c>
      <c r="E84" s="171"/>
      <c r="F84" s="164"/>
      <c r="G84" s="120"/>
      <c r="H84" s="120"/>
      <c r="I84" s="172"/>
      <c r="J84" s="120"/>
      <c r="K84" s="166"/>
      <c r="L84" s="166"/>
    </row>
    <row r="85" spans="1:12" x14ac:dyDescent="0.25">
      <c r="A85" s="125" t="s">
        <v>549</v>
      </c>
      <c r="B85" s="53" t="str">
        <f>VLOOKUP(A85,'Round 3'!$B$11:$I$97,8,0)</f>
        <v>1-7-0</v>
      </c>
      <c r="C85" s="160"/>
      <c r="D85" s="120">
        <v>0</v>
      </c>
      <c r="E85" s="168"/>
      <c r="F85" s="282"/>
      <c r="G85" s="120" t="s">
        <v>532</v>
      </c>
      <c r="H85" s="52" t="str">
        <f>VLOOKUP(G85,'Round 8'!$B$11:$I$97,8,0)</f>
        <v>1-2-0</v>
      </c>
      <c r="I85" s="172"/>
      <c r="J85" s="120"/>
      <c r="K85" s="166"/>
      <c r="L85" s="166"/>
    </row>
    <row r="86" spans="1:12" x14ac:dyDescent="0.25">
      <c r="A86" s="39"/>
      <c r="B86" s="125"/>
      <c r="C86" s="159"/>
      <c r="D86" s="120"/>
      <c r="E86" s="171"/>
      <c r="F86" s="164"/>
      <c r="G86" s="160"/>
      <c r="H86" s="52" t="str">
        <f>VLOOKUP(G85,'Round 9'!$B$11:$I$96,8,0)</f>
        <v>6-6-0</v>
      </c>
      <c r="I86" s="172"/>
      <c r="J86" s="120"/>
      <c r="K86" s="166"/>
      <c r="L86" s="166"/>
    </row>
    <row r="87" spans="1:12" x14ac:dyDescent="0.25">
      <c r="A87" s="125" t="s">
        <v>575</v>
      </c>
      <c r="B87" s="178" t="str">
        <f>VLOOKUP(A87,'Round 3'!$B$11:$I$97,8,0)</f>
        <v>1-6-4</v>
      </c>
      <c r="C87" s="168" t="s">
        <v>575</v>
      </c>
      <c r="D87" s="120" t="str">
        <f>VLOOKUP(C87,'Round 4'!$B$11:$I$97,8,0)</f>
        <v>0-8-0</v>
      </c>
      <c r="E87" s="171"/>
      <c r="F87" s="164"/>
      <c r="G87" s="160"/>
      <c r="H87" s="120"/>
      <c r="I87" s="172"/>
      <c r="J87" s="120"/>
      <c r="K87" s="166"/>
      <c r="L87" s="166"/>
    </row>
    <row r="88" spans="1:12" x14ac:dyDescent="0.25">
      <c r="A88" s="125" t="s">
        <v>543</v>
      </c>
      <c r="B88" s="53">
        <v>0</v>
      </c>
      <c r="C88" s="160"/>
      <c r="D88" s="168" t="str">
        <f>VLOOKUP(C87,'ROUND 5'!$B$11:$I$97,8,0)</f>
        <v>0-6-0</v>
      </c>
      <c r="E88" s="171" t="s">
        <v>532</v>
      </c>
      <c r="F88" s="120" t="str">
        <f>VLOOKUP(E88,'Round 6'!$B$11:$I$97,8,0)</f>
        <v>1-13-8</v>
      </c>
      <c r="G88" s="172"/>
      <c r="H88" s="120"/>
      <c r="I88" s="172"/>
      <c r="J88" s="120"/>
      <c r="K88" s="166"/>
      <c r="L88" s="166"/>
    </row>
    <row r="89" spans="1:12" x14ac:dyDescent="0.25">
      <c r="A89" s="39"/>
      <c r="B89" s="125"/>
      <c r="C89" s="159"/>
      <c r="D89" s="160"/>
      <c r="E89" s="164"/>
      <c r="F89" s="120" t="str">
        <f>VLOOKUP(E88,'Round 7'!$B$11:$I$97,8,0)</f>
        <v>1-4-0</v>
      </c>
      <c r="G89" s="172"/>
      <c r="H89" s="120"/>
      <c r="I89" s="172"/>
      <c r="J89" s="120"/>
      <c r="K89" s="166"/>
      <c r="L89" s="166"/>
    </row>
    <row r="90" spans="1:12" x14ac:dyDescent="0.25">
      <c r="A90" s="125" t="s">
        <v>532</v>
      </c>
      <c r="B90" s="167" t="str">
        <f>VLOOKUP(A90,'Round 3'!$B$11:$I$97,8,0)</f>
        <v>2-5-4</v>
      </c>
      <c r="C90" s="168" t="s">
        <v>532</v>
      </c>
      <c r="D90" s="160" t="str">
        <f>VLOOKUP(C90,'Round 4'!$B$11:$I$97,8,0)</f>
        <v>0-8-0</v>
      </c>
      <c r="E90" s="118"/>
      <c r="F90" s="118"/>
      <c r="G90" s="160"/>
      <c r="H90" s="120"/>
      <c r="I90" s="172"/>
      <c r="J90" s="120"/>
      <c r="K90" s="166"/>
      <c r="L90" s="166"/>
    </row>
    <row r="91" spans="1:12" x14ac:dyDescent="0.25">
      <c r="A91" s="186" t="s">
        <v>134</v>
      </c>
      <c r="B91" s="53" t="str">
        <f>VLOOKUP(A91,'Round 3'!$B$11:$I$97,8,0)</f>
        <v>1-4-8</v>
      </c>
      <c r="C91" s="160"/>
      <c r="D91" s="120" t="str">
        <f>VLOOKUP(C90,'ROUND 5'!$B$11:$I$97,8,0)</f>
        <v>9-9-0</v>
      </c>
      <c r="E91" s="164"/>
      <c r="F91" s="164"/>
      <c r="G91" s="168"/>
      <c r="H91" s="290"/>
      <c r="I91" s="171"/>
      <c r="J91" s="120"/>
      <c r="K91" s="166"/>
      <c r="L91" s="166"/>
    </row>
    <row r="92" spans="1:12" x14ac:dyDescent="0.25">
      <c r="A92" s="39"/>
      <c r="B92" s="125"/>
      <c r="E92" s="164"/>
      <c r="F92" s="164"/>
      <c r="G92" s="160"/>
      <c r="H92" s="120" t="s">
        <v>532</v>
      </c>
      <c r="I92" s="52" t="str">
        <f>VLOOKUP(H92,'Round 10'!$B$11:$I$97,8,0)</f>
        <v>2-8-8</v>
      </c>
      <c r="J92" s="120"/>
      <c r="K92" s="166"/>
      <c r="L92" s="166"/>
    </row>
    <row r="93" spans="1:12" x14ac:dyDescent="0.25">
      <c r="A93" s="125" t="s">
        <v>536</v>
      </c>
      <c r="B93" s="178" t="str">
        <f>VLOOKUP(A93,'Round 3'!$B$11:$I$97,8,0)</f>
        <v>0-8-0</v>
      </c>
      <c r="C93" s="168" t="s">
        <v>205</v>
      </c>
      <c r="D93" s="120" t="str">
        <f>VLOOKUP(C93,'Round 4'!$B$11:$I$97,8,0)</f>
        <v>0-4-0</v>
      </c>
      <c r="E93" s="164"/>
      <c r="F93" s="164"/>
      <c r="G93" s="160"/>
      <c r="H93" s="120"/>
      <c r="I93" s="52" t="str">
        <f>VLOOKUP(H92,'Round 11'!$B$11:$I$97,8,0)</f>
        <v>2-8-0</v>
      </c>
      <c r="J93" s="120"/>
      <c r="K93" s="166"/>
      <c r="L93" s="166"/>
    </row>
    <row r="94" spans="1:12" x14ac:dyDescent="0.25">
      <c r="A94" s="125" t="s">
        <v>205</v>
      </c>
      <c r="B94" s="53" t="str">
        <f>VLOOKUP(A94,'Round 3'!$B$11:$I$97,8,0)</f>
        <v>1-9-0</v>
      </c>
      <c r="C94" s="160"/>
      <c r="D94" s="168" t="str">
        <f>VLOOKUP(C93,'ROUND 5'!$B$11:$I$97,8,0)</f>
        <v>2-11-0</v>
      </c>
      <c r="E94" s="52" t="s">
        <v>205</v>
      </c>
      <c r="F94" s="120" t="str">
        <f>VLOOKUP(E94,'Round 6'!$B$11:$I$97,8,0)</f>
        <v>0-11-0</v>
      </c>
      <c r="G94" s="172"/>
      <c r="H94" s="120"/>
      <c r="I94" s="52"/>
      <c r="J94" s="120"/>
      <c r="K94" s="166"/>
      <c r="L94" s="166"/>
    </row>
    <row r="95" spans="1:12" x14ac:dyDescent="0.25">
      <c r="A95" s="39"/>
      <c r="B95" s="167"/>
      <c r="C95" s="159"/>
      <c r="D95" s="160"/>
      <c r="E95" s="170"/>
      <c r="F95" s="120" t="str">
        <f>VLOOKUP(E94,'Round 7'!$B$11:$I$97,8,0)</f>
        <v>1-4-0</v>
      </c>
      <c r="G95" s="172"/>
      <c r="H95" s="120"/>
      <c r="I95" s="52"/>
      <c r="J95" s="120"/>
      <c r="K95" s="166"/>
      <c r="L95" s="166"/>
    </row>
    <row r="96" spans="1:12" x14ac:dyDescent="0.25">
      <c r="A96" s="125" t="s">
        <v>149</v>
      </c>
      <c r="B96" s="167" t="str">
        <f>VLOOKUP(A96,'Round 3'!$B$11:$I$97,8,0)</f>
        <v>1-8-0</v>
      </c>
      <c r="C96" s="168" t="s">
        <v>149</v>
      </c>
      <c r="D96" s="160" t="str">
        <f>VLOOKUP(C96,'Round 4'!$B$11:$I$97,8,0)</f>
        <v>0-1-0</v>
      </c>
      <c r="E96" s="171"/>
      <c r="F96" s="164"/>
      <c r="G96" s="160"/>
      <c r="H96" s="120"/>
      <c r="I96" s="52"/>
      <c r="J96" s="120"/>
      <c r="K96" s="166"/>
      <c r="L96" s="166"/>
    </row>
    <row r="97" spans="1:12" x14ac:dyDescent="0.25">
      <c r="A97" s="125" t="s">
        <v>541</v>
      </c>
      <c r="B97" s="53" t="str">
        <f>VLOOKUP(A97,'Round 3'!$B$11:$I$97,8,0)</f>
        <v>0-6-8</v>
      </c>
      <c r="C97" s="160"/>
      <c r="D97" s="120">
        <v>0</v>
      </c>
      <c r="E97" s="168"/>
      <c r="F97" s="282"/>
      <c r="G97" s="160" t="s">
        <v>205</v>
      </c>
      <c r="H97" s="52" t="str">
        <f>VLOOKUP(G97,'Round 8'!$B$11:$I$97,8,0)</f>
        <v>3-12-0</v>
      </c>
      <c r="I97" s="52"/>
      <c r="J97" s="120"/>
      <c r="K97" s="166"/>
      <c r="L97" s="166"/>
    </row>
    <row r="98" spans="1:12" x14ac:dyDescent="0.25">
      <c r="A98" s="39"/>
      <c r="B98" s="125"/>
      <c r="C98" s="159"/>
      <c r="D98" s="120"/>
      <c r="E98" s="171"/>
      <c r="F98" s="164"/>
      <c r="G98" s="120"/>
      <c r="H98" s="52" t="str">
        <f>VLOOKUP(G97,'Round 9'!$B$11:$I$96,8,0)</f>
        <v>0</v>
      </c>
      <c r="I98" s="52"/>
      <c r="J98" s="120"/>
      <c r="K98" s="166"/>
      <c r="L98" s="166"/>
    </row>
    <row r="99" spans="1:12" x14ac:dyDescent="0.25">
      <c r="A99" s="125" t="s">
        <v>415</v>
      </c>
      <c r="B99" s="167" t="str">
        <f>VLOOKUP(A99,'Round 3'!$B$11:$I$97,8,0)</f>
        <v>0-4-0</v>
      </c>
      <c r="C99" s="168" t="s">
        <v>131</v>
      </c>
      <c r="D99" s="120" t="str">
        <f>VLOOKUP(C99,'Round 4'!$B$11:$I$97,8,0)</f>
        <v>0-1-0</v>
      </c>
      <c r="E99" s="171"/>
      <c r="F99" s="164"/>
      <c r="G99" s="120"/>
      <c r="H99" s="120"/>
      <c r="I99" s="52"/>
      <c r="J99" s="120"/>
      <c r="K99" s="166"/>
      <c r="L99" s="166"/>
    </row>
    <row r="100" spans="1:12" x14ac:dyDescent="0.25">
      <c r="A100" s="125" t="s">
        <v>131</v>
      </c>
      <c r="B100" s="53" t="str">
        <f>VLOOKUP(A100,'Round 3'!$B$11:$I$97,8,0)</f>
        <v>1-6-8</v>
      </c>
      <c r="C100" s="160"/>
      <c r="D100" s="168" t="str">
        <f>VLOOKUP(C99,'ROUND 5'!$B$11:$I$97,8,0)</f>
        <v>22-0-8</v>
      </c>
      <c r="E100" s="171" t="s">
        <v>131</v>
      </c>
      <c r="F100" s="120">
        <v>0</v>
      </c>
      <c r="G100" s="52"/>
      <c r="H100" s="120"/>
      <c r="I100" s="52"/>
      <c r="J100" s="120"/>
      <c r="K100" s="166"/>
      <c r="L100" s="166"/>
    </row>
    <row r="101" spans="1:12" x14ac:dyDescent="0.25">
      <c r="A101" s="39"/>
      <c r="B101" s="125"/>
      <c r="C101" s="159"/>
      <c r="D101" s="160"/>
      <c r="E101" s="164"/>
      <c r="F101" s="120" t="str">
        <f>VLOOKUP(E100,'Round 7'!$B$11:$I$97,8,0)</f>
        <v>0</v>
      </c>
      <c r="G101" s="52"/>
      <c r="H101" s="120"/>
      <c r="I101" s="52"/>
      <c r="J101" s="120"/>
      <c r="K101" s="166"/>
      <c r="L101" s="166"/>
    </row>
    <row r="102" spans="1:12" x14ac:dyDescent="0.25">
      <c r="A102" s="125" t="s">
        <v>442</v>
      </c>
      <c r="B102" s="174" t="str">
        <f>VLOOKUP(A102,'Round 3'!$B$11:$I$97,8,0)</f>
        <v>0-7-0</v>
      </c>
      <c r="C102" s="168" t="s">
        <v>435</v>
      </c>
      <c r="D102" s="160">
        <f>VLOOKUP(C102,'Round 4'!$B$11:$I$97,8,0)</f>
        <v>0</v>
      </c>
      <c r="F102" s="52"/>
      <c r="G102" s="52"/>
      <c r="H102" s="52"/>
      <c r="I102" s="52"/>
      <c r="J102" s="120"/>
      <c r="K102" s="166"/>
      <c r="L102" s="166"/>
    </row>
    <row r="103" spans="1:12" x14ac:dyDescent="0.25">
      <c r="A103" s="125" t="s">
        <v>435</v>
      </c>
      <c r="B103" s="53" t="str">
        <f>VLOOKUP(A103,'Round 3'!$B$11:$I$97,8,0)</f>
        <v>1-5-8</v>
      </c>
      <c r="C103" s="160"/>
      <c r="D103" s="120" t="str">
        <f>VLOOKUP(C102,'ROUND 5'!$B$11:$I$97,8,0)</f>
        <v>3-10-0</v>
      </c>
      <c r="F103" s="52"/>
      <c r="G103" s="52"/>
      <c r="H103" s="52"/>
      <c r="I103" s="52"/>
      <c r="J103" s="120"/>
      <c r="K103" s="166"/>
      <c r="L103" s="166"/>
    </row>
    <row r="104" spans="1:12" x14ac:dyDescent="0.25">
      <c r="A104" s="76"/>
      <c r="J104" s="120"/>
    </row>
  </sheetData>
  <mergeCells count="3">
    <mergeCell ref="A3:B3"/>
    <mergeCell ref="A5:B5"/>
    <mergeCell ref="C5:I5"/>
  </mergeCells>
  <pageMargins left="0.70866141732283505" right="0.70866141732283505" top="0.74803149606299202" bottom="0.74803149606299202" header="0.31496062992126" footer="0.31496062992126"/>
  <pageSetup paperSize="9" scale="50" orientation="portrait" horizontalDpi="4294967293"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3:D221"/>
  <sheetViews>
    <sheetView workbookViewId="0">
      <pane ySplit="4" topLeftCell="A5" activePane="bottomLeft" state="frozen"/>
      <selection pane="bottomLeft" activeCell="B165" sqref="A5:B165"/>
    </sheetView>
  </sheetViews>
  <sheetFormatPr defaultRowHeight="15" x14ac:dyDescent="0.25"/>
  <cols>
    <col min="1" max="1" width="17.85546875" customWidth="1"/>
    <col min="2" max="2" width="16.28515625" customWidth="1"/>
    <col min="3" max="3" width="11.28515625" customWidth="1"/>
    <col min="4" max="4" width="5.140625" style="181" bestFit="1" customWidth="1"/>
    <col min="5" max="5" width="8.42578125" bestFit="1" customWidth="1"/>
    <col min="6" max="6" width="8.140625" bestFit="1" customWidth="1"/>
    <col min="7" max="7" width="12.85546875" bestFit="1" customWidth="1"/>
    <col min="8" max="8" width="11.5703125" customWidth="1"/>
    <col min="9" max="9" width="13.85546875" bestFit="1" customWidth="1"/>
    <col min="10" max="10" width="6.85546875" customWidth="1"/>
    <col min="11" max="11" width="4.85546875" customWidth="1"/>
    <col min="12" max="12" width="6.28515625" customWidth="1"/>
    <col min="13" max="13" width="4.42578125" customWidth="1"/>
    <col min="14" max="14" width="4.140625" customWidth="1"/>
    <col min="15" max="15" width="14.5703125" customWidth="1"/>
    <col min="16" max="16" width="10.5703125" customWidth="1"/>
    <col min="17" max="17" width="9" customWidth="1"/>
    <col min="18" max="18" width="9.140625" customWidth="1"/>
    <col min="19" max="19" width="12" customWidth="1"/>
    <col min="20" max="20" width="10.85546875" customWidth="1"/>
    <col min="21" max="21" width="6.85546875" customWidth="1"/>
    <col min="22" max="22" width="12.140625" customWidth="1"/>
    <col min="23" max="23" width="9.28515625" customWidth="1"/>
    <col min="24" max="24" width="5" customWidth="1"/>
    <col min="25" max="25" width="15" customWidth="1"/>
    <col min="26" max="26" width="7.42578125" customWidth="1"/>
    <col min="27" max="27" width="7.5703125" customWidth="1"/>
    <col min="28" max="28" width="9.28515625" customWidth="1"/>
    <col min="29" max="29" width="10.85546875" customWidth="1"/>
    <col min="30" max="32" width="11.28515625" customWidth="1"/>
    <col min="33" max="33" width="7" customWidth="1"/>
    <col min="34" max="34" width="8" customWidth="1"/>
    <col min="35" max="36" width="7" customWidth="1"/>
    <col min="37" max="37" width="8" customWidth="1"/>
    <col min="38" max="39" width="7" customWidth="1"/>
    <col min="40" max="40" width="8" customWidth="1"/>
    <col min="41" max="45" width="7" customWidth="1"/>
    <col min="46" max="46" width="10.42578125" bestFit="1" customWidth="1"/>
    <col min="47" max="47" width="8.85546875" customWidth="1"/>
    <col min="48" max="48" width="4.28515625" customWidth="1"/>
    <col min="49" max="49" width="5.5703125" customWidth="1"/>
    <col min="50" max="50" width="11.85546875" bestFit="1" customWidth="1"/>
    <col min="51" max="51" width="7" customWidth="1"/>
    <col min="52" max="54" width="2" customWidth="1"/>
    <col min="55" max="55" width="7.28515625" customWidth="1"/>
    <col min="56" max="56" width="10" bestFit="1" customWidth="1"/>
    <col min="57" max="57" width="10.28515625" bestFit="1" customWidth="1"/>
    <col min="58" max="58" width="2" customWidth="1"/>
    <col min="59" max="59" width="7.28515625" customWidth="1"/>
    <col min="60" max="60" width="13.42578125" bestFit="1" customWidth="1"/>
    <col min="61" max="61" width="9.28515625" bestFit="1" customWidth="1"/>
    <col min="62" max="69" width="2" customWidth="1"/>
    <col min="70" max="72" width="3" customWidth="1"/>
    <col min="73" max="73" width="12.28515625" bestFit="1" customWidth="1"/>
    <col min="74" max="74" width="10" bestFit="1" customWidth="1"/>
    <col min="75" max="75" width="7.28515625" customWidth="1"/>
    <col min="76" max="76" width="13.140625" bestFit="1" customWidth="1"/>
    <col min="77" max="77" width="11.28515625" bestFit="1" customWidth="1"/>
  </cols>
  <sheetData>
    <row r="3" spans="1:4" x14ac:dyDescent="0.25">
      <c r="A3" s="203" t="s">
        <v>1152</v>
      </c>
      <c r="B3" s="203" t="s">
        <v>717</v>
      </c>
      <c r="D3"/>
    </row>
    <row r="4" spans="1:4" x14ac:dyDescent="0.25">
      <c r="A4" s="203" t="s">
        <v>718</v>
      </c>
      <c r="B4" s="186" t="s">
        <v>24</v>
      </c>
      <c r="C4" s="186" t="s">
        <v>719</v>
      </c>
      <c r="D4"/>
    </row>
    <row r="5" spans="1:4" x14ac:dyDescent="0.25">
      <c r="A5" s="220" t="s">
        <v>713</v>
      </c>
      <c r="B5" s="221">
        <v>1.698</v>
      </c>
      <c r="C5" s="221">
        <v>1.698</v>
      </c>
      <c r="D5"/>
    </row>
    <row r="6" spans="1:4" x14ac:dyDescent="0.25">
      <c r="A6" s="220" t="s">
        <v>134</v>
      </c>
      <c r="B6" s="221">
        <v>16.357399999999998</v>
      </c>
      <c r="C6" s="221">
        <v>16.357399999999998</v>
      </c>
      <c r="D6"/>
    </row>
    <row r="7" spans="1:4" x14ac:dyDescent="0.25">
      <c r="A7" s="220" t="s">
        <v>275</v>
      </c>
      <c r="B7" s="221">
        <v>4.0256749999999997</v>
      </c>
      <c r="C7" s="221">
        <v>4.0256749999999997</v>
      </c>
      <c r="D7"/>
    </row>
    <row r="8" spans="1:4" x14ac:dyDescent="0.25">
      <c r="A8" s="220" t="s">
        <v>527</v>
      </c>
      <c r="B8" s="221">
        <v>7.541949999999999</v>
      </c>
      <c r="C8" s="221">
        <v>7.541949999999999</v>
      </c>
      <c r="D8"/>
    </row>
    <row r="9" spans="1:4" x14ac:dyDescent="0.25">
      <c r="A9" s="220" t="s">
        <v>525</v>
      </c>
      <c r="B9" s="221">
        <v>14.970699999999999</v>
      </c>
      <c r="C9" s="221">
        <v>14.970699999999999</v>
      </c>
      <c r="D9"/>
    </row>
    <row r="10" spans="1:4" x14ac:dyDescent="0.25">
      <c r="A10" s="220" t="s">
        <v>208</v>
      </c>
      <c r="B10" s="221">
        <v>0.97635000000000005</v>
      </c>
      <c r="C10" s="221">
        <v>0.97635000000000005</v>
      </c>
      <c r="D10"/>
    </row>
    <row r="11" spans="1:4" x14ac:dyDescent="0.25">
      <c r="A11" s="220" t="s">
        <v>204</v>
      </c>
      <c r="B11" s="221">
        <v>2.7734000000000005</v>
      </c>
      <c r="C11" s="221">
        <v>2.7734000000000005</v>
      </c>
      <c r="D11"/>
    </row>
    <row r="12" spans="1:4" x14ac:dyDescent="0.25">
      <c r="A12" s="220" t="s">
        <v>539</v>
      </c>
      <c r="B12" s="221">
        <v>28.335374999999999</v>
      </c>
      <c r="C12" s="221">
        <v>28.335374999999999</v>
      </c>
      <c r="D12"/>
    </row>
    <row r="13" spans="1:4" x14ac:dyDescent="0.25">
      <c r="A13" s="220" t="s">
        <v>355</v>
      </c>
      <c r="B13" s="221">
        <v>20.093</v>
      </c>
      <c r="C13" s="221">
        <v>20.093</v>
      </c>
      <c r="D13"/>
    </row>
    <row r="14" spans="1:4" x14ac:dyDescent="0.25">
      <c r="A14" s="220" t="s">
        <v>580</v>
      </c>
      <c r="B14" s="221">
        <v>2.3347499999999997</v>
      </c>
      <c r="C14" s="221">
        <v>2.3347499999999997</v>
      </c>
      <c r="D14"/>
    </row>
    <row r="15" spans="1:4" x14ac:dyDescent="0.25">
      <c r="A15" s="220" t="s">
        <v>528</v>
      </c>
      <c r="B15" s="221">
        <v>8.4900000000000003E-2</v>
      </c>
      <c r="C15" s="221">
        <v>8.4900000000000003E-2</v>
      </c>
      <c r="D15"/>
    </row>
    <row r="16" spans="1:4" x14ac:dyDescent="0.25">
      <c r="A16" s="220" t="s">
        <v>537</v>
      </c>
      <c r="B16" s="221">
        <v>5.0303250000000004</v>
      </c>
      <c r="C16" s="221">
        <v>5.0303250000000004</v>
      </c>
      <c r="D16"/>
    </row>
    <row r="17" spans="1:4" x14ac:dyDescent="0.25">
      <c r="A17" s="220" t="s">
        <v>548</v>
      </c>
      <c r="B17" s="221">
        <v>8.4900000000000003E-2</v>
      </c>
      <c r="C17" s="221">
        <v>8.4900000000000003E-2</v>
      </c>
      <c r="D17"/>
    </row>
    <row r="18" spans="1:4" x14ac:dyDescent="0.25">
      <c r="A18" s="220" t="s">
        <v>211</v>
      </c>
      <c r="B18" s="221">
        <v>5.1576749999999993</v>
      </c>
      <c r="C18" s="221">
        <v>5.1576749999999993</v>
      </c>
      <c r="D18"/>
    </row>
    <row r="19" spans="1:4" x14ac:dyDescent="0.25">
      <c r="A19" s="220" t="s">
        <v>641</v>
      </c>
      <c r="B19" s="221">
        <v>0.1981</v>
      </c>
      <c r="C19" s="221">
        <v>0.1981</v>
      </c>
      <c r="D19"/>
    </row>
    <row r="20" spans="1:4" x14ac:dyDescent="0.25">
      <c r="A20" s="220" t="s">
        <v>149</v>
      </c>
      <c r="B20" s="221">
        <v>1.8678000000000001</v>
      </c>
      <c r="C20" s="221">
        <v>1.8678000000000001</v>
      </c>
      <c r="D20"/>
    </row>
    <row r="21" spans="1:4" x14ac:dyDescent="0.25">
      <c r="A21" s="220" t="s">
        <v>563</v>
      </c>
      <c r="B21" s="221">
        <v>24.748349999999999</v>
      </c>
      <c r="C21" s="221">
        <v>24.748349999999999</v>
      </c>
      <c r="D21"/>
    </row>
    <row r="22" spans="1:4" x14ac:dyDescent="0.25">
      <c r="A22" s="220" t="s">
        <v>524</v>
      </c>
      <c r="B22" s="221">
        <v>0.54477500000000001</v>
      </c>
      <c r="C22" s="221">
        <v>0.54477500000000001</v>
      </c>
      <c r="D22"/>
    </row>
    <row r="23" spans="1:4" x14ac:dyDescent="0.25">
      <c r="A23" s="220" t="s">
        <v>509</v>
      </c>
      <c r="B23" s="221">
        <v>2.08005</v>
      </c>
      <c r="C23" s="221">
        <v>2.08005</v>
      </c>
      <c r="D23"/>
    </row>
    <row r="24" spans="1:4" x14ac:dyDescent="0.25">
      <c r="A24" s="220" t="s">
        <v>647</v>
      </c>
      <c r="B24" s="221">
        <v>0.7641</v>
      </c>
      <c r="C24" s="221">
        <v>0.7641</v>
      </c>
      <c r="D24"/>
    </row>
    <row r="25" spans="1:4" x14ac:dyDescent="0.25">
      <c r="A25" s="220" t="s">
        <v>357</v>
      </c>
      <c r="B25" s="221">
        <v>0.59430000000000005</v>
      </c>
      <c r="C25" s="221">
        <v>0.59430000000000005</v>
      </c>
      <c r="D25"/>
    </row>
    <row r="26" spans="1:4" x14ac:dyDescent="0.25">
      <c r="A26" s="220" t="s">
        <v>125</v>
      </c>
      <c r="B26" s="221">
        <v>34.964649999999999</v>
      </c>
      <c r="C26" s="221">
        <v>34.964649999999999</v>
      </c>
      <c r="D26"/>
    </row>
    <row r="27" spans="1:4" x14ac:dyDescent="0.25">
      <c r="A27" s="220" t="s">
        <v>533</v>
      </c>
      <c r="B27" s="221">
        <v>12.4803</v>
      </c>
      <c r="C27" s="221">
        <v>12.4803</v>
      </c>
      <c r="D27"/>
    </row>
    <row r="28" spans="1:4" x14ac:dyDescent="0.25">
      <c r="A28" s="220" t="s">
        <v>197</v>
      </c>
      <c r="B28" s="221">
        <v>23.538525</v>
      </c>
      <c r="C28" s="221">
        <v>23.538525</v>
      </c>
      <c r="D28"/>
    </row>
    <row r="29" spans="1:4" x14ac:dyDescent="0.25">
      <c r="A29" s="220" t="s">
        <v>191</v>
      </c>
      <c r="B29" s="221">
        <v>10.386099999999997</v>
      </c>
      <c r="C29" s="221">
        <v>10.386099999999997</v>
      </c>
      <c r="D29"/>
    </row>
    <row r="30" spans="1:4" x14ac:dyDescent="0.25">
      <c r="A30" s="220" t="s">
        <v>194</v>
      </c>
      <c r="B30" s="221">
        <v>7.655149999999999</v>
      </c>
      <c r="C30" s="221">
        <v>7.655149999999999</v>
      </c>
      <c r="D30"/>
    </row>
    <row r="31" spans="1:4" x14ac:dyDescent="0.25">
      <c r="A31" s="220" t="s">
        <v>543</v>
      </c>
      <c r="B31" s="221">
        <v>0.14150000000000001</v>
      </c>
      <c r="C31" s="221">
        <v>0.14150000000000001</v>
      </c>
      <c r="D31"/>
    </row>
    <row r="32" spans="1:4" x14ac:dyDescent="0.25">
      <c r="A32" s="220" t="s">
        <v>207</v>
      </c>
      <c r="B32" s="221">
        <v>10.690325</v>
      </c>
      <c r="C32" s="221">
        <v>10.690325</v>
      </c>
      <c r="D32"/>
    </row>
    <row r="33" spans="1:4" x14ac:dyDescent="0.25">
      <c r="A33" s="220" t="s">
        <v>538</v>
      </c>
      <c r="B33" s="221">
        <v>27.1114</v>
      </c>
      <c r="C33" s="221">
        <v>27.1114</v>
      </c>
      <c r="D33"/>
    </row>
    <row r="34" spans="1:4" x14ac:dyDescent="0.25">
      <c r="A34" s="220" t="s">
        <v>547</v>
      </c>
      <c r="B34" s="221">
        <v>14.447150000000002</v>
      </c>
      <c r="C34" s="221">
        <v>14.447150000000002</v>
      </c>
      <c r="D34"/>
    </row>
    <row r="35" spans="1:4" x14ac:dyDescent="0.25">
      <c r="A35" s="220" t="s">
        <v>285</v>
      </c>
      <c r="B35" s="221">
        <v>3.1413000000000002</v>
      </c>
      <c r="C35" s="221">
        <v>3.1413000000000002</v>
      </c>
      <c r="D35"/>
    </row>
    <row r="36" spans="1:4" x14ac:dyDescent="0.25">
      <c r="A36" s="220" t="s">
        <v>644</v>
      </c>
      <c r="B36" s="221">
        <v>0.16980000000000001</v>
      </c>
      <c r="C36" s="221">
        <v>0.16980000000000001</v>
      </c>
      <c r="D36"/>
    </row>
    <row r="37" spans="1:4" x14ac:dyDescent="0.25">
      <c r="A37" s="220" t="s">
        <v>399</v>
      </c>
      <c r="B37" s="221">
        <v>2.1224999999999996</v>
      </c>
      <c r="C37" s="221">
        <v>2.1224999999999996</v>
      </c>
      <c r="D37"/>
    </row>
    <row r="38" spans="1:4" x14ac:dyDescent="0.25">
      <c r="A38" s="220" t="s">
        <v>544</v>
      </c>
      <c r="B38" s="221">
        <v>5.6599999999999998E-2</v>
      </c>
      <c r="C38" s="221">
        <v>5.6599999999999998E-2</v>
      </c>
      <c r="D38"/>
    </row>
    <row r="39" spans="1:4" x14ac:dyDescent="0.25">
      <c r="A39" s="220" t="s">
        <v>661</v>
      </c>
      <c r="B39" s="221">
        <v>7.8815499999999998</v>
      </c>
      <c r="C39" s="221">
        <v>7.8815499999999998</v>
      </c>
      <c r="D39"/>
    </row>
    <row r="40" spans="1:4" x14ac:dyDescent="0.25">
      <c r="A40" s="220" t="s">
        <v>205</v>
      </c>
      <c r="B40" s="221">
        <v>7.442899999999999</v>
      </c>
      <c r="C40" s="221">
        <v>7.442899999999999</v>
      </c>
      <c r="D40"/>
    </row>
    <row r="41" spans="1:4" x14ac:dyDescent="0.25">
      <c r="A41" s="220" t="s">
        <v>131</v>
      </c>
      <c r="B41" s="221">
        <v>18.522349999999996</v>
      </c>
      <c r="C41" s="221">
        <v>18.522349999999996</v>
      </c>
      <c r="D41"/>
    </row>
    <row r="42" spans="1:4" x14ac:dyDescent="0.25">
      <c r="A42" s="220" t="s">
        <v>646</v>
      </c>
      <c r="B42" s="221">
        <v>0</v>
      </c>
      <c r="C42" s="221">
        <v>0</v>
      </c>
      <c r="D42"/>
    </row>
    <row r="43" spans="1:4" x14ac:dyDescent="0.25">
      <c r="A43" s="220" t="s">
        <v>545</v>
      </c>
      <c r="B43" s="221">
        <v>2.4055</v>
      </c>
      <c r="C43" s="221">
        <v>2.4055</v>
      </c>
      <c r="D43"/>
    </row>
    <row r="44" spans="1:4" x14ac:dyDescent="0.25">
      <c r="A44" s="220" t="s">
        <v>531</v>
      </c>
      <c r="B44" s="221">
        <v>46.419074999999992</v>
      </c>
      <c r="C44" s="221">
        <v>46.419074999999992</v>
      </c>
      <c r="D44"/>
    </row>
    <row r="45" spans="1:4" x14ac:dyDescent="0.25">
      <c r="A45" s="220" t="s">
        <v>586</v>
      </c>
      <c r="B45" s="221">
        <v>0</v>
      </c>
      <c r="C45" s="221">
        <v>0</v>
      </c>
      <c r="D45"/>
    </row>
    <row r="46" spans="1:4" x14ac:dyDescent="0.25">
      <c r="A46" s="220" t="s">
        <v>420</v>
      </c>
      <c r="B46" s="221">
        <v>5.0091000000000001</v>
      </c>
      <c r="C46" s="221">
        <v>5.0091000000000001</v>
      </c>
      <c r="D46"/>
    </row>
    <row r="47" spans="1:4" x14ac:dyDescent="0.25">
      <c r="A47" s="220" t="s">
        <v>588</v>
      </c>
      <c r="B47" s="221">
        <v>0</v>
      </c>
      <c r="C47" s="221">
        <v>0</v>
      </c>
      <c r="D47"/>
    </row>
    <row r="48" spans="1:4" x14ac:dyDescent="0.25">
      <c r="A48" s="220" t="s">
        <v>213</v>
      </c>
      <c r="B48" s="221">
        <v>0.63674999999999993</v>
      </c>
      <c r="C48" s="221">
        <v>0.63674999999999993</v>
      </c>
      <c r="D48"/>
    </row>
    <row r="49" spans="1:4" x14ac:dyDescent="0.25">
      <c r="A49" s="220" t="s">
        <v>421</v>
      </c>
      <c r="B49" s="221">
        <v>7.1457499999999987</v>
      </c>
      <c r="C49" s="221">
        <v>7.1457499999999987</v>
      </c>
      <c r="D49"/>
    </row>
    <row r="50" spans="1:4" x14ac:dyDescent="0.25">
      <c r="A50" s="220" t="s">
        <v>526</v>
      </c>
      <c r="B50" s="221">
        <v>4.4006500000000006</v>
      </c>
      <c r="C50" s="221">
        <v>4.4006500000000006</v>
      </c>
      <c r="D50"/>
    </row>
    <row r="51" spans="1:4" x14ac:dyDescent="0.25">
      <c r="A51" s="220" t="s">
        <v>435</v>
      </c>
      <c r="B51" s="221">
        <v>10.230449999999999</v>
      </c>
      <c r="C51" s="221">
        <v>10.230449999999999</v>
      </c>
      <c r="D51"/>
    </row>
    <row r="52" spans="1:4" x14ac:dyDescent="0.25">
      <c r="A52" s="220" t="s">
        <v>402</v>
      </c>
      <c r="B52" s="221">
        <v>1.860725</v>
      </c>
      <c r="C52" s="221">
        <v>1.860725</v>
      </c>
      <c r="D52"/>
    </row>
    <row r="53" spans="1:4" x14ac:dyDescent="0.25">
      <c r="A53" s="220" t="s">
        <v>403</v>
      </c>
      <c r="B53" s="221">
        <v>7.5278</v>
      </c>
      <c r="C53" s="221">
        <v>7.5278</v>
      </c>
      <c r="D53"/>
    </row>
    <row r="54" spans="1:4" x14ac:dyDescent="0.25">
      <c r="A54" s="220" t="s">
        <v>195</v>
      </c>
      <c r="B54" s="221">
        <v>6.1269500000000008</v>
      </c>
      <c r="C54" s="221">
        <v>6.1269500000000008</v>
      </c>
      <c r="D54"/>
    </row>
    <row r="55" spans="1:4" x14ac:dyDescent="0.25">
      <c r="A55" s="220" t="s">
        <v>132</v>
      </c>
      <c r="B55" s="221">
        <v>16.682849999999998</v>
      </c>
      <c r="C55" s="221">
        <v>16.682849999999998</v>
      </c>
      <c r="D55"/>
    </row>
    <row r="56" spans="1:4" x14ac:dyDescent="0.25">
      <c r="A56" s="220" t="s">
        <v>302</v>
      </c>
      <c r="B56" s="221">
        <v>0.26884999999999998</v>
      </c>
      <c r="C56" s="221">
        <v>0.26884999999999998</v>
      </c>
      <c r="D56"/>
    </row>
    <row r="57" spans="1:4" x14ac:dyDescent="0.25">
      <c r="A57" s="220" t="s">
        <v>413</v>
      </c>
      <c r="B57" s="221">
        <v>6.1410999999999998</v>
      </c>
      <c r="C57" s="221">
        <v>6.1410999999999998</v>
      </c>
      <c r="D57"/>
    </row>
    <row r="58" spans="1:4" x14ac:dyDescent="0.25">
      <c r="A58" s="220" t="s">
        <v>541</v>
      </c>
      <c r="B58" s="221">
        <v>3.8983250000000003</v>
      </c>
      <c r="C58" s="221">
        <v>3.8983250000000003</v>
      </c>
      <c r="D58"/>
    </row>
    <row r="59" spans="1:4" x14ac:dyDescent="0.25">
      <c r="A59" s="220" t="s">
        <v>480</v>
      </c>
      <c r="B59" s="221">
        <v>0.1981</v>
      </c>
      <c r="C59" s="221">
        <v>0.1981</v>
      </c>
      <c r="D59"/>
    </row>
    <row r="60" spans="1:4" x14ac:dyDescent="0.25">
      <c r="A60" s="220" t="s">
        <v>546</v>
      </c>
      <c r="B60" s="221">
        <v>8.5183</v>
      </c>
      <c r="C60" s="221">
        <v>8.5183</v>
      </c>
      <c r="D60"/>
    </row>
    <row r="61" spans="1:4" x14ac:dyDescent="0.25">
      <c r="A61" s="220" t="s">
        <v>555</v>
      </c>
      <c r="B61" s="221">
        <v>6.43825</v>
      </c>
      <c r="C61" s="221">
        <v>6.43825</v>
      </c>
      <c r="D61"/>
    </row>
    <row r="62" spans="1:4" x14ac:dyDescent="0.25">
      <c r="A62" s="220" t="s">
        <v>595</v>
      </c>
      <c r="B62" s="221">
        <v>11.553474999999999</v>
      </c>
      <c r="C62" s="221">
        <v>11.553474999999999</v>
      </c>
      <c r="D62"/>
    </row>
    <row r="63" spans="1:4" x14ac:dyDescent="0.25">
      <c r="A63" s="220" t="s">
        <v>579</v>
      </c>
      <c r="B63" s="221">
        <v>2.8299999999999999E-2</v>
      </c>
      <c r="C63" s="221">
        <v>2.8299999999999999E-2</v>
      </c>
      <c r="D63"/>
    </row>
    <row r="64" spans="1:4" x14ac:dyDescent="0.25">
      <c r="A64" s="220" t="s">
        <v>210</v>
      </c>
      <c r="B64" s="221">
        <v>8.8012999999999995</v>
      </c>
      <c r="C64" s="221">
        <v>8.8012999999999995</v>
      </c>
      <c r="D64"/>
    </row>
    <row r="65" spans="1:4" x14ac:dyDescent="0.25">
      <c r="A65" s="220" t="s">
        <v>133</v>
      </c>
      <c r="B65" s="221">
        <v>0.7641</v>
      </c>
      <c r="C65" s="221">
        <v>0.7641</v>
      </c>
      <c r="D65"/>
    </row>
    <row r="66" spans="1:4" x14ac:dyDescent="0.25">
      <c r="A66" s="220" t="s">
        <v>473</v>
      </c>
      <c r="B66" s="221">
        <v>0.29007499999999997</v>
      </c>
      <c r="C66" s="221">
        <v>0.29007499999999997</v>
      </c>
      <c r="D66"/>
    </row>
    <row r="67" spans="1:4" x14ac:dyDescent="0.25">
      <c r="A67" s="220" t="s">
        <v>192</v>
      </c>
      <c r="B67" s="221">
        <v>1.6484749999999997</v>
      </c>
      <c r="C67" s="221">
        <v>1.6484749999999997</v>
      </c>
      <c r="D67"/>
    </row>
    <row r="68" spans="1:4" x14ac:dyDescent="0.25">
      <c r="A68" s="220" t="s">
        <v>130</v>
      </c>
      <c r="B68" s="221">
        <v>18.904400000000003</v>
      </c>
      <c r="C68" s="221">
        <v>18.904400000000003</v>
      </c>
      <c r="D68"/>
    </row>
    <row r="69" spans="1:4" x14ac:dyDescent="0.25">
      <c r="A69" s="220" t="s">
        <v>142</v>
      </c>
      <c r="B69" s="221">
        <v>1.478675</v>
      </c>
      <c r="C69" s="221">
        <v>1.478675</v>
      </c>
      <c r="D69"/>
    </row>
    <row r="70" spans="1:4" x14ac:dyDescent="0.25">
      <c r="A70" s="220" t="s">
        <v>148</v>
      </c>
      <c r="B70" s="221">
        <v>29.424924999999995</v>
      </c>
      <c r="C70" s="221">
        <v>29.424924999999995</v>
      </c>
      <c r="D70"/>
    </row>
    <row r="71" spans="1:4" x14ac:dyDescent="0.25">
      <c r="A71" s="220" t="s">
        <v>136</v>
      </c>
      <c r="B71" s="221">
        <v>1.5423499999999999</v>
      </c>
      <c r="C71" s="221">
        <v>1.5423499999999999</v>
      </c>
      <c r="D71"/>
    </row>
    <row r="72" spans="1:4" x14ac:dyDescent="0.25">
      <c r="A72" s="220" t="s">
        <v>585</v>
      </c>
      <c r="B72" s="221">
        <v>0</v>
      </c>
      <c r="C72" s="221">
        <v>0</v>
      </c>
      <c r="D72"/>
    </row>
    <row r="73" spans="1:4" x14ac:dyDescent="0.25">
      <c r="A73" s="220" t="s">
        <v>141</v>
      </c>
      <c r="B73" s="221">
        <v>12.048725000000001</v>
      </c>
      <c r="C73" s="221">
        <v>12.048725000000001</v>
      </c>
      <c r="D73"/>
    </row>
    <row r="74" spans="1:4" x14ac:dyDescent="0.25">
      <c r="A74" s="220" t="s">
        <v>591</v>
      </c>
      <c r="B74" s="221">
        <v>0</v>
      </c>
      <c r="C74" s="221">
        <v>0</v>
      </c>
      <c r="D74"/>
    </row>
    <row r="75" spans="1:4" x14ac:dyDescent="0.25">
      <c r="A75" s="220" t="s">
        <v>135</v>
      </c>
      <c r="B75" s="221">
        <v>12.084100000000001</v>
      </c>
      <c r="C75" s="221">
        <v>12.084100000000001</v>
      </c>
      <c r="D75"/>
    </row>
    <row r="76" spans="1:4" x14ac:dyDescent="0.25">
      <c r="A76" s="220" t="s">
        <v>540</v>
      </c>
      <c r="B76" s="221">
        <v>2.0022250000000001</v>
      </c>
      <c r="C76" s="221">
        <v>2.0022250000000001</v>
      </c>
      <c r="D76"/>
    </row>
    <row r="77" spans="1:4" x14ac:dyDescent="0.25">
      <c r="A77" s="220" t="s">
        <v>520</v>
      </c>
      <c r="B77" s="221">
        <v>5.9996</v>
      </c>
      <c r="C77" s="221">
        <v>5.9996</v>
      </c>
      <c r="D77"/>
    </row>
    <row r="78" spans="1:4" x14ac:dyDescent="0.25">
      <c r="A78" s="220" t="s">
        <v>645</v>
      </c>
      <c r="B78" s="221">
        <v>0</v>
      </c>
      <c r="C78" s="221">
        <v>0</v>
      </c>
      <c r="D78"/>
    </row>
    <row r="79" spans="1:4" x14ac:dyDescent="0.25">
      <c r="A79" s="220" t="s">
        <v>535</v>
      </c>
      <c r="B79" s="221">
        <v>3.0422500000000001</v>
      </c>
      <c r="C79" s="221">
        <v>3.0422500000000001</v>
      </c>
      <c r="D79"/>
    </row>
    <row r="80" spans="1:4" x14ac:dyDescent="0.25">
      <c r="A80" s="220" t="s">
        <v>418</v>
      </c>
      <c r="B80" s="221">
        <v>4.0468999999999999</v>
      </c>
      <c r="C80" s="221">
        <v>4.0468999999999999</v>
      </c>
      <c r="D80"/>
    </row>
    <row r="81" spans="1:4" x14ac:dyDescent="0.25">
      <c r="A81" s="220" t="s">
        <v>196</v>
      </c>
      <c r="B81" s="221">
        <v>6.5868249999999993</v>
      </c>
      <c r="C81" s="221">
        <v>6.5868249999999993</v>
      </c>
      <c r="D81"/>
    </row>
    <row r="82" spans="1:4" x14ac:dyDescent="0.25">
      <c r="A82" s="220" t="s">
        <v>587</v>
      </c>
      <c r="B82" s="221">
        <v>0.56600000000000006</v>
      </c>
      <c r="C82" s="221">
        <v>0.56600000000000006</v>
      </c>
      <c r="D82"/>
    </row>
    <row r="83" spans="1:4" x14ac:dyDescent="0.25">
      <c r="A83" s="220" t="s">
        <v>425</v>
      </c>
      <c r="B83" s="221">
        <v>0</v>
      </c>
      <c r="C83" s="221">
        <v>0</v>
      </c>
      <c r="D83"/>
    </row>
    <row r="84" spans="1:4" x14ac:dyDescent="0.25">
      <c r="A84" s="220" t="s">
        <v>536</v>
      </c>
      <c r="B84" s="221">
        <v>1.2735000000000001</v>
      </c>
      <c r="C84" s="221">
        <v>1.2735000000000001</v>
      </c>
      <c r="D84"/>
    </row>
    <row r="85" spans="1:4" x14ac:dyDescent="0.25">
      <c r="A85" s="220" t="s">
        <v>549</v>
      </c>
      <c r="B85" s="221">
        <v>15.465949999999999</v>
      </c>
      <c r="C85" s="221">
        <v>15.465949999999999</v>
      </c>
      <c r="D85"/>
    </row>
    <row r="86" spans="1:4" x14ac:dyDescent="0.25">
      <c r="A86" s="220" t="s">
        <v>410</v>
      </c>
      <c r="B86" s="221">
        <v>3.6648499999999999</v>
      </c>
      <c r="C86" s="221">
        <v>3.6648499999999999</v>
      </c>
      <c r="D86"/>
    </row>
    <row r="87" spans="1:4" x14ac:dyDescent="0.25">
      <c r="A87" s="220" t="s">
        <v>590</v>
      </c>
      <c r="B87" s="221">
        <v>0</v>
      </c>
      <c r="C87" s="221">
        <v>0</v>
      </c>
      <c r="D87"/>
    </row>
    <row r="88" spans="1:4" x14ac:dyDescent="0.25">
      <c r="A88" s="220" t="s">
        <v>408</v>
      </c>
      <c r="B88" s="221">
        <v>0.67920000000000003</v>
      </c>
      <c r="C88" s="221">
        <v>0.67920000000000003</v>
      </c>
      <c r="D88"/>
    </row>
    <row r="89" spans="1:4" x14ac:dyDescent="0.25">
      <c r="A89" s="220" t="s">
        <v>581</v>
      </c>
      <c r="B89" s="221">
        <v>3.0705499999999999</v>
      </c>
      <c r="C89" s="221">
        <v>3.0705499999999999</v>
      </c>
      <c r="D89"/>
    </row>
    <row r="90" spans="1:4" x14ac:dyDescent="0.25">
      <c r="A90" s="220" t="s">
        <v>447</v>
      </c>
      <c r="B90" s="221">
        <v>7.5631750000000011</v>
      </c>
      <c r="C90" s="221">
        <v>7.5631750000000011</v>
      </c>
      <c r="D90"/>
    </row>
    <row r="91" spans="1:4" x14ac:dyDescent="0.25">
      <c r="A91" s="220" t="s">
        <v>637</v>
      </c>
      <c r="B91" s="221">
        <v>0.14149999999999999</v>
      </c>
      <c r="C91" s="221">
        <v>0.14149999999999999</v>
      </c>
      <c r="D91"/>
    </row>
    <row r="92" spans="1:4" x14ac:dyDescent="0.25">
      <c r="A92" s="220" t="s">
        <v>592</v>
      </c>
      <c r="B92" s="221">
        <v>0</v>
      </c>
      <c r="C92" s="221">
        <v>0</v>
      </c>
      <c r="D92"/>
    </row>
    <row r="93" spans="1:4" x14ac:dyDescent="0.25">
      <c r="A93" s="220" t="s">
        <v>553</v>
      </c>
      <c r="B93" s="221">
        <v>5.6599999999999998E-2</v>
      </c>
      <c r="C93" s="221">
        <v>5.6599999999999998E-2</v>
      </c>
      <c r="D93"/>
    </row>
    <row r="94" spans="1:4" x14ac:dyDescent="0.25">
      <c r="A94" s="220" t="s">
        <v>575</v>
      </c>
      <c r="B94" s="221">
        <v>8.6244250000000005</v>
      </c>
      <c r="C94" s="221">
        <v>8.6244250000000005</v>
      </c>
      <c r="D94"/>
    </row>
    <row r="95" spans="1:4" x14ac:dyDescent="0.25">
      <c r="A95" s="220" t="s">
        <v>640</v>
      </c>
      <c r="B95" s="221">
        <v>1.096625</v>
      </c>
      <c r="C95" s="221">
        <v>1.096625</v>
      </c>
      <c r="D95"/>
    </row>
    <row r="96" spans="1:4" x14ac:dyDescent="0.25">
      <c r="A96" s="220" t="s">
        <v>512</v>
      </c>
      <c r="B96" s="221">
        <v>4.5562999999999994</v>
      </c>
      <c r="C96" s="221">
        <v>4.5562999999999994</v>
      </c>
      <c r="D96"/>
    </row>
    <row r="97" spans="1:4" x14ac:dyDescent="0.25">
      <c r="A97" s="220" t="s">
        <v>534</v>
      </c>
      <c r="B97" s="221">
        <v>19.718024999999997</v>
      </c>
      <c r="C97" s="221">
        <v>19.718024999999997</v>
      </c>
      <c r="D97"/>
    </row>
    <row r="98" spans="1:4" x14ac:dyDescent="0.25">
      <c r="A98" s="220" t="s">
        <v>442</v>
      </c>
      <c r="B98" s="221">
        <v>0.31129999999999997</v>
      </c>
      <c r="C98" s="221">
        <v>0.31129999999999997</v>
      </c>
      <c r="D98"/>
    </row>
    <row r="99" spans="1:4" x14ac:dyDescent="0.25">
      <c r="A99" s="220" t="s">
        <v>491</v>
      </c>
      <c r="B99" s="221">
        <v>5.78735</v>
      </c>
      <c r="C99" s="221">
        <v>5.78735</v>
      </c>
      <c r="D99"/>
    </row>
    <row r="100" spans="1:4" x14ac:dyDescent="0.25">
      <c r="A100" s="220" t="s">
        <v>492</v>
      </c>
      <c r="B100" s="221">
        <v>5.6599999999999998E-2</v>
      </c>
      <c r="C100" s="221">
        <v>5.6599999999999998E-2</v>
      </c>
      <c r="D100"/>
    </row>
    <row r="101" spans="1:4" x14ac:dyDescent="0.25">
      <c r="A101" s="220" t="s">
        <v>668</v>
      </c>
      <c r="B101" s="221">
        <v>9.6149249999999995</v>
      </c>
      <c r="C101" s="221">
        <v>9.6149249999999995</v>
      </c>
      <c r="D101"/>
    </row>
    <row r="102" spans="1:4" x14ac:dyDescent="0.25">
      <c r="A102" s="220" t="s">
        <v>642</v>
      </c>
      <c r="B102" s="221">
        <v>2.3630499999999999</v>
      </c>
      <c r="C102" s="221">
        <v>2.3630499999999999</v>
      </c>
      <c r="D102"/>
    </row>
    <row r="103" spans="1:4" x14ac:dyDescent="0.25">
      <c r="A103" s="220" t="s">
        <v>419</v>
      </c>
      <c r="B103" s="221">
        <v>1.5282</v>
      </c>
      <c r="C103" s="221">
        <v>1.5282</v>
      </c>
      <c r="D103"/>
    </row>
    <row r="104" spans="1:4" x14ac:dyDescent="0.25">
      <c r="A104" s="220" t="s">
        <v>643</v>
      </c>
      <c r="B104" s="221">
        <v>0</v>
      </c>
      <c r="C104" s="221">
        <v>0</v>
      </c>
      <c r="D104"/>
    </row>
    <row r="105" spans="1:4" x14ac:dyDescent="0.25">
      <c r="A105" s="220" t="s">
        <v>664</v>
      </c>
      <c r="B105" s="221">
        <v>0</v>
      </c>
      <c r="C105" s="221">
        <v>0</v>
      </c>
      <c r="D105"/>
    </row>
    <row r="106" spans="1:4" x14ac:dyDescent="0.25">
      <c r="A106" s="220" t="s">
        <v>665</v>
      </c>
      <c r="B106" s="221">
        <v>2.8299999999999999E-2</v>
      </c>
      <c r="C106" s="221">
        <v>2.8299999999999999E-2</v>
      </c>
      <c r="D106"/>
    </row>
    <row r="107" spans="1:4" x14ac:dyDescent="0.25">
      <c r="A107" s="220" t="s">
        <v>639</v>
      </c>
      <c r="B107" s="221">
        <v>1.0753999999999999</v>
      </c>
      <c r="C107" s="221">
        <v>1.0753999999999999</v>
      </c>
      <c r="D107"/>
    </row>
    <row r="108" spans="1:4" x14ac:dyDescent="0.25">
      <c r="A108" s="220" t="s">
        <v>401</v>
      </c>
      <c r="B108" s="221">
        <v>0</v>
      </c>
      <c r="C108" s="221">
        <v>0</v>
      </c>
      <c r="D108"/>
    </row>
    <row r="109" spans="1:4" x14ac:dyDescent="0.25">
      <c r="A109" s="220" t="s">
        <v>415</v>
      </c>
      <c r="B109" s="221">
        <v>16.074399999999997</v>
      </c>
      <c r="C109" s="221">
        <v>16.074399999999997</v>
      </c>
      <c r="D109"/>
    </row>
    <row r="110" spans="1:4" x14ac:dyDescent="0.25">
      <c r="A110" s="220" t="s">
        <v>138</v>
      </c>
      <c r="B110" s="221">
        <v>0.99757499999999988</v>
      </c>
      <c r="C110" s="221">
        <v>0.99757499999999988</v>
      </c>
      <c r="D110"/>
    </row>
    <row r="111" spans="1:4" x14ac:dyDescent="0.25">
      <c r="A111" s="220" t="s">
        <v>81</v>
      </c>
      <c r="B111" s="221">
        <v>0.14149999999999999</v>
      </c>
      <c r="C111" s="221">
        <v>0.14149999999999999</v>
      </c>
      <c r="D111"/>
    </row>
    <row r="112" spans="1:4" x14ac:dyDescent="0.25">
      <c r="A112" s="220" t="s">
        <v>554</v>
      </c>
      <c r="B112" s="221">
        <v>2.8299999999999999E-2</v>
      </c>
      <c r="C112" s="221">
        <v>2.8299999999999999E-2</v>
      </c>
      <c r="D112"/>
    </row>
    <row r="113" spans="1:4" x14ac:dyDescent="0.25">
      <c r="A113" s="220" t="s">
        <v>510</v>
      </c>
      <c r="B113" s="221">
        <v>2.7663250000000001</v>
      </c>
      <c r="C113" s="221">
        <v>2.7663250000000001</v>
      </c>
      <c r="D113"/>
    </row>
    <row r="114" spans="1:4" x14ac:dyDescent="0.25">
      <c r="A114" s="220" t="s">
        <v>411</v>
      </c>
      <c r="B114" s="221">
        <v>4.5421499999999995</v>
      </c>
      <c r="C114" s="221">
        <v>4.5421499999999995</v>
      </c>
      <c r="D114"/>
    </row>
    <row r="115" spans="1:4" x14ac:dyDescent="0.25">
      <c r="A115" s="220" t="s">
        <v>137</v>
      </c>
      <c r="B115" s="221">
        <v>1.1602999999999999</v>
      </c>
      <c r="C115" s="221">
        <v>1.1602999999999999</v>
      </c>
      <c r="D115"/>
    </row>
    <row r="116" spans="1:4" x14ac:dyDescent="0.25">
      <c r="A116" s="220" t="s">
        <v>638</v>
      </c>
      <c r="B116" s="221">
        <v>0.1981</v>
      </c>
      <c r="C116" s="221">
        <v>0.1981</v>
      </c>
      <c r="D116"/>
    </row>
    <row r="117" spans="1:4" x14ac:dyDescent="0.25">
      <c r="A117" s="220" t="s">
        <v>532</v>
      </c>
      <c r="B117" s="221">
        <v>14.553274999999999</v>
      </c>
      <c r="C117" s="221">
        <v>14.553274999999999</v>
      </c>
      <c r="D117"/>
    </row>
    <row r="118" spans="1:4" x14ac:dyDescent="0.25">
      <c r="A118" s="220" t="s">
        <v>214</v>
      </c>
      <c r="B118" s="221">
        <v>5.1081500000000002</v>
      </c>
      <c r="C118" s="221">
        <v>5.1081500000000002</v>
      </c>
      <c r="D118"/>
    </row>
    <row r="119" spans="1:4" x14ac:dyDescent="0.25">
      <c r="A119" s="204" t="s">
        <v>804</v>
      </c>
      <c r="B119" s="221">
        <v>12.558125</v>
      </c>
      <c r="C119" s="221">
        <v>12.558125</v>
      </c>
      <c r="D119"/>
    </row>
    <row r="120" spans="1:4" x14ac:dyDescent="0.25">
      <c r="A120" s="204" t="s">
        <v>798</v>
      </c>
      <c r="B120" s="221">
        <v>0.16980000000000001</v>
      </c>
      <c r="C120" s="221">
        <v>0.16980000000000001</v>
      </c>
      <c r="D120"/>
    </row>
    <row r="121" spans="1:4" x14ac:dyDescent="0.25">
      <c r="A121" s="204" t="s">
        <v>424</v>
      </c>
      <c r="B121" s="221">
        <v>8.4900000000000003E-2</v>
      </c>
      <c r="C121" s="221">
        <v>8.4900000000000003E-2</v>
      </c>
      <c r="D121"/>
    </row>
    <row r="122" spans="1:4" x14ac:dyDescent="0.25">
      <c r="A122" s="204" t="s">
        <v>404</v>
      </c>
      <c r="B122" s="221">
        <v>0.25469999999999998</v>
      </c>
      <c r="C122" s="221">
        <v>0.25469999999999998</v>
      </c>
      <c r="D122"/>
    </row>
    <row r="123" spans="1:4" x14ac:dyDescent="0.25">
      <c r="A123" s="204" t="s">
        <v>663</v>
      </c>
      <c r="B123" s="221">
        <v>0</v>
      </c>
      <c r="C123" s="221">
        <v>0</v>
      </c>
      <c r="D123"/>
    </row>
    <row r="124" spans="1:4" x14ac:dyDescent="0.25">
      <c r="A124" s="204" t="s">
        <v>380</v>
      </c>
      <c r="B124" s="221">
        <v>8.6598000000000006</v>
      </c>
      <c r="C124" s="221">
        <v>8.6598000000000006</v>
      </c>
      <c r="D124"/>
    </row>
    <row r="125" spans="1:4" x14ac:dyDescent="0.25">
      <c r="A125" s="204" t="s">
        <v>820</v>
      </c>
      <c r="B125" s="221">
        <v>1.6272499999999999</v>
      </c>
      <c r="C125" s="221">
        <v>1.6272499999999999</v>
      </c>
      <c r="D125"/>
    </row>
    <row r="126" spans="1:4" x14ac:dyDescent="0.25">
      <c r="A126" s="204" t="s">
        <v>821</v>
      </c>
      <c r="B126" s="221">
        <v>0</v>
      </c>
      <c r="C126" s="221">
        <v>0</v>
      </c>
      <c r="D126"/>
    </row>
    <row r="127" spans="1:4" x14ac:dyDescent="0.25">
      <c r="A127" s="204" t="s">
        <v>822</v>
      </c>
      <c r="B127" s="221">
        <v>0</v>
      </c>
      <c r="C127" s="221">
        <v>0</v>
      </c>
      <c r="D127"/>
    </row>
    <row r="128" spans="1:4" x14ac:dyDescent="0.25">
      <c r="A128" s="204" t="s">
        <v>823</v>
      </c>
      <c r="B128" s="221">
        <v>13.65475</v>
      </c>
      <c r="C128" s="221">
        <v>13.65475</v>
      </c>
      <c r="D128"/>
    </row>
    <row r="129" spans="1:4" x14ac:dyDescent="0.25">
      <c r="A129" s="204" t="s">
        <v>825</v>
      </c>
      <c r="B129" s="221">
        <v>0</v>
      </c>
      <c r="C129" s="221">
        <v>0</v>
      </c>
      <c r="D129"/>
    </row>
    <row r="130" spans="1:4" x14ac:dyDescent="0.25">
      <c r="A130" s="204" t="s">
        <v>926</v>
      </c>
      <c r="B130" s="221">
        <v>0</v>
      </c>
      <c r="C130" s="221">
        <v>0</v>
      </c>
      <c r="D130"/>
    </row>
    <row r="131" spans="1:4" x14ac:dyDescent="0.25">
      <c r="A131" s="204" t="s">
        <v>851</v>
      </c>
      <c r="B131" s="221">
        <v>0</v>
      </c>
      <c r="C131" s="221">
        <v>0</v>
      </c>
      <c r="D131"/>
    </row>
    <row r="132" spans="1:4" x14ac:dyDescent="0.25">
      <c r="A132" s="204" t="s">
        <v>348</v>
      </c>
      <c r="B132" s="221">
        <v>2.6601999999999997</v>
      </c>
      <c r="C132" s="221">
        <v>2.6601999999999997</v>
      </c>
      <c r="D132"/>
    </row>
    <row r="133" spans="1:4" x14ac:dyDescent="0.25">
      <c r="A133" s="204" t="s">
        <v>841</v>
      </c>
      <c r="B133" s="221">
        <v>2.5469999999999997</v>
      </c>
      <c r="C133" s="221">
        <v>2.5469999999999997</v>
      </c>
      <c r="D133"/>
    </row>
    <row r="134" spans="1:4" x14ac:dyDescent="0.25">
      <c r="A134" s="204" t="s">
        <v>839</v>
      </c>
      <c r="B134" s="221">
        <v>1.3442499999999999</v>
      </c>
      <c r="C134" s="221">
        <v>1.3442499999999999</v>
      </c>
      <c r="D134"/>
    </row>
    <row r="135" spans="1:4" x14ac:dyDescent="0.25">
      <c r="A135" s="204" t="s">
        <v>837</v>
      </c>
      <c r="B135" s="221">
        <v>0</v>
      </c>
      <c r="C135" s="221">
        <v>0</v>
      </c>
      <c r="D135"/>
    </row>
    <row r="136" spans="1:4" x14ac:dyDescent="0.25">
      <c r="A136" s="204" t="s">
        <v>838</v>
      </c>
      <c r="B136" s="221">
        <v>0</v>
      </c>
      <c r="C136" s="221">
        <v>0</v>
      </c>
      <c r="D136"/>
    </row>
    <row r="137" spans="1:4" x14ac:dyDescent="0.25">
      <c r="A137" s="204" t="s">
        <v>840</v>
      </c>
      <c r="B137" s="221">
        <v>0</v>
      </c>
      <c r="C137" s="221">
        <v>0</v>
      </c>
      <c r="D137"/>
    </row>
    <row r="138" spans="1:4" x14ac:dyDescent="0.25">
      <c r="A138" s="204" t="s">
        <v>842</v>
      </c>
      <c r="B138" s="221">
        <v>0.22639999999999999</v>
      </c>
      <c r="C138" s="221">
        <v>0.22639999999999999</v>
      </c>
      <c r="D138"/>
    </row>
    <row r="139" spans="1:4" x14ac:dyDescent="0.25">
      <c r="A139" s="204" t="s">
        <v>843</v>
      </c>
      <c r="B139" s="221">
        <v>0</v>
      </c>
      <c r="C139" s="221">
        <v>0</v>
      </c>
      <c r="D139"/>
    </row>
    <row r="140" spans="1:4" x14ac:dyDescent="0.25">
      <c r="A140" s="204" t="s">
        <v>836</v>
      </c>
      <c r="B140" s="221">
        <v>0.79239999999999999</v>
      </c>
      <c r="C140" s="221">
        <v>0.79239999999999999</v>
      </c>
      <c r="D140"/>
    </row>
    <row r="141" spans="1:4" x14ac:dyDescent="0.25">
      <c r="A141" s="204" t="s">
        <v>852</v>
      </c>
      <c r="B141" s="221">
        <v>0</v>
      </c>
      <c r="C141" s="221">
        <v>0</v>
      </c>
      <c r="D141"/>
    </row>
    <row r="142" spans="1:4" x14ac:dyDescent="0.25">
      <c r="A142" s="204" t="s">
        <v>381</v>
      </c>
      <c r="B142" s="221">
        <v>6.0420499999999997</v>
      </c>
      <c r="C142" s="221">
        <v>6.0420499999999997</v>
      </c>
      <c r="D142"/>
    </row>
    <row r="143" spans="1:4" x14ac:dyDescent="0.25">
      <c r="A143" s="204" t="s">
        <v>951</v>
      </c>
      <c r="B143" s="221">
        <v>0.90559999999999996</v>
      </c>
      <c r="C143" s="221">
        <v>0.90559999999999996</v>
      </c>
      <c r="D143"/>
    </row>
    <row r="144" spans="1:4" x14ac:dyDescent="0.25">
      <c r="A144" s="204" t="s">
        <v>952</v>
      </c>
      <c r="B144" s="221">
        <v>2.8299999999999999E-2</v>
      </c>
      <c r="C144" s="221">
        <v>2.8299999999999999E-2</v>
      </c>
      <c r="D144"/>
    </row>
    <row r="145" spans="1:4" x14ac:dyDescent="0.25">
      <c r="A145" s="204" t="s">
        <v>953</v>
      </c>
      <c r="B145" s="221">
        <v>0.25469999999999998</v>
      </c>
      <c r="C145" s="221">
        <v>0.25469999999999998</v>
      </c>
      <c r="D145"/>
    </row>
    <row r="146" spans="1:4" x14ac:dyDescent="0.25">
      <c r="A146" s="204" t="s">
        <v>522</v>
      </c>
      <c r="B146" s="221">
        <v>0.73580000000000001</v>
      </c>
      <c r="C146" s="221">
        <v>0.73580000000000001</v>
      </c>
      <c r="D146"/>
    </row>
    <row r="147" spans="1:4" x14ac:dyDescent="0.25">
      <c r="A147" s="204" t="s">
        <v>973</v>
      </c>
      <c r="B147" s="221">
        <v>0.43864999999999998</v>
      </c>
      <c r="C147" s="221">
        <v>0.43864999999999998</v>
      </c>
      <c r="D147"/>
    </row>
    <row r="148" spans="1:4" x14ac:dyDescent="0.25">
      <c r="A148" s="204" t="s">
        <v>974</v>
      </c>
      <c r="B148" s="221">
        <v>0.16980000000000001</v>
      </c>
      <c r="C148" s="221">
        <v>0.16980000000000001</v>
      </c>
      <c r="D148"/>
    </row>
    <row r="149" spans="1:4" x14ac:dyDescent="0.25">
      <c r="A149" s="204" t="s">
        <v>975</v>
      </c>
      <c r="B149" s="221">
        <v>2.8299999999999999E-2</v>
      </c>
      <c r="C149" s="221">
        <v>2.8299999999999999E-2</v>
      </c>
      <c r="D149"/>
    </row>
    <row r="150" spans="1:4" x14ac:dyDescent="0.25">
      <c r="A150" s="204" t="s">
        <v>976</v>
      </c>
      <c r="B150" s="221">
        <v>2.8299999999999999E-2</v>
      </c>
      <c r="C150" s="221">
        <v>2.8299999999999999E-2</v>
      </c>
      <c r="D150"/>
    </row>
    <row r="151" spans="1:4" x14ac:dyDescent="0.25">
      <c r="A151" s="204" t="s">
        <v>994</v>
      </c>
      <c r="B151" s="221">
        <v>2.8299999999999999E-2</v>
      </c>
      <c r="C151" s="221">
        <v>2.8299999999999999E-2</v>
      </c>
      <c r="D151"/>
    </row>
    <row r="152" spans="1:4" x14ac:dyDescent="0.25">
      <c r="A152" s="204" t="s">
        <v>206</v>
      </c>
      <c r="B152" s="221">
        <v>0.28299999999999997</v>
      </c>
      <c r="C152" s="221">
        <v>0.28299999999999997</v>
      </c>
      <c r="D152"/>
    </row>
    <row r="153" spans="1:4" x14ac:dyDescent="0.25">
      <c r="A153" s="204" t="s">
        <v>1014</v>
      </c>
      <c r="B153" s="221">
        <v>2.4337999999999997</v>
      </c>
      <c r="C153" s="221">
        <v>2.4337999999999997</v>
      </c>
      <c r="D153"/>
    </row>
    <row r="154" spans="1:4" x14ac:dyDescent="0.25">
      <c r="A154" s="204" t="s">
        <v>1015</v>
      </c>
      <c r="B154" s="221">
        <v>0</v>
      </c>
      <c r="C154" s="221">
        <v>0</v>
      </c>
      <c r="D154"/>
    </row>
    <row r="155" spans="1:4" x14ac:dyDescent="0.25">
      <c r="A155" s="204" t="s">
        <v>1016</v>
      </c>
      <c r="B155" s="221">
        <v>7.4994999999999994</v>
      </c>
      <c r="C155" s="221">
        <v>7.4994999999999994</v>
      </c>
      <c r="D155"/>
    </row>
    <row r="156" spans="1:4" x14ac:dyDescent="0.25">
      <c r="A156" s="204" t="s">
        <v>1018</v>
      </c>
      <c r="B156" s="221">
        <v>0.70750000000000002</v>
      </c>
      <c r="C156" s="221">
        <v>0.70750000000000002</v>
      </c>
      <c r="D156"/>
    </row>
    <row r="157" spans="1:4" x14ac:dyDescent="0.25">
      <c r="A157" s="204" t="s">
        <v>1019</v>
      </c>
      <c r="B157" s="221">
        <v>2.2923</v>
      </c>
      <c r="C157" s="221">
        <v>2.2923</v>
      </c>
      <c r="D157"/>
    </row>
    <row r="158" spans="1:4" x14ac:dyDescent="0.25">
      <c r="A158" s="204" t="s">
        <v>1107</v>
      </c>
      <c r="B158" s="221">
        <v>4.3298999999999994</v>
      </c>
      <c r="C158" s="221">
        <v>4.3298999999999994</v>
      </c>
      <c r="D158"/>
    </row>
    <row r="159" spans="1:4" x14ac:dyDescent="0.25">
      <c r="A159" s="204" t="s">
        <v>398</v>
      </c>
      <c r="B159" s="221">
        <v>4.1318000000000001</v>
      </c>
      <c r="C159" s="221">
        <v>4.1318000000000001</v>
      </c>
      <c r="D159"/>
    </row>
    <row r="160" spans="1:4" x14ac:dyDescent="0.25">
      <c r="A160" s="204" t="s">
        <v>1140</v>
      </c>
      <c r="B160" s="221">
        <v>0</v>
      </c>
      <c r="C160" s="221">
        <v>0</v>
      </c>
      <c r="D160"/>
    </row>
    <row r="161" spans="1:4" x14ac:dyDescent="0.25">
      <c r="A161" s="204" t="s">
        <v>1178</v>
      </c>
      <c r="B161" s="221">
        <v>0.53769999999999996</v>
      </c>
      <c r="C161" s="221">
        <v>0.53769999999999996</v>
      </c>
      <c r="D161"/>
    </row>
    <row r="162" spans="1:4" x14ac:dyDescent="0.25">
      <c r="A162" s="204" t="s">
        <v>1181</v>
      </c>
      <c r="B162" s="221">
        <v>0.587225</v>
      </c>
      <c r="C162" s="221">
        <v>0.587225</v>
      </c>
      <c r="D162"/>
    </row>
    <row r="163" spans="1:4" x14ac:dyDescent="0.25">
      <c r="A163" s="204" t="s">
        <v>1183</v>
      </c>
      <c r="B163" s="221">
        <v>0.33960000000000001</v>
      </c>
      <c r="C163" s="221">
        <v>0.33960000000000001</v>
      </c>
      <c r="D163"/>
    </row>
    <row r="164" spans="1:4" x14ac:dyDescent="0.25">
      <c r="A164" s="204" t="s">
        <v>1184</v>
      </c>
      <c r="B164" s="221">
        <v>0</v>
      </c>
      <c r="C164" s="221">
        <v>0</v>
      </c>
      <c r="D164"/>
    </row>
    <row r="165" spans="1:4" x14ac:dyDescent="0.25">
      <c r="A165" s="204" t="s">
        <v>1185</v>
      </c>
      <c r="B165" s="221">
        <v>0</v>
      </c>
      <c r="C165" s="221">
        <v>0</v>
      </c>
      <c r="D165"/>
    </row>
    <row r="166" spans="1:4" x14ac:dyDescent="0.25">
      <c r="A166" s="204" t="s">
        <v>719</v>
      </c>
      <c r="B166" s="96">
        <v>784.36279999999817</v>
      </c>
      <c r="C166" s="96">
        <v>784.36279999999977</v>
      </c>
      <c r="D166"/>
    </row>
    <row r="167" spans="1:4" x14ac:dyDescent="0.25">
      <c r="D167"/>
    </row>
    <row r="168" spans="1:4" x14ac:dyDescent="0.25">
      <c r="D168"/>
    </row>
    <row r="169" spans="1:4" x14ac:dyDescent="0.25">
      <c r="D169"/>
    </row>
    <row r="170" spans="1:4" x14ac:dyDescent="0.25">
      <c r="D170"/>
    </row>
    <row r="171" spans="1:4" x14ac:dyDescent="0.25">
      <c r="D171"/>
    </row>
    <row r="172" spans="1:4" x14ac:dyDescent="0.25">
      <c r="D172"/>
    </row>
    <row r="173" spans="1:4" x14ac:dyDescent="0.25">
      <c r="D173"/>
    </row>
    <row r="174" spans="1:4" x14ac:dyDescent="0.25">
      <c r="D174"/>
    </row>
    <row r="175" spans="1:4" x14ac:dyDescent="0.25">
      <c r="D175"/>
    </row>
    <row r="176" spans="1:4"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sheetData>
  <dataConsolid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AF163"/>
  <sheetViews>
    <sheetView workbookViewId="0">
      <pane xSplit="4" ySplit="2" topLeftCell="T3" activePane="bottomRight" state="frozen"/>
      <selection pane="topRight" activeCell="E1" sqref="E1"/>
      <selection pane="bottomLeft" activeCell="A3" sqref="A3"/>
      <selection pane="bottomRight" activeCell="B9" sqref="B9"/>
    </sheetView>
  </sheetViews>
  <sheetFormatPr defaultRowHeight="15" x14ac:dyDescent="0.25"/>
  <cols>
    <col min="1" max="1" width="9.140625" style="186"/>
    <col min="2" max="2" width="23.42578125" style="150" bestFit="1" customWidth="1"/>
    <col min="3" max="3" width="8.5703125" style="207" bestFit="1" customWidth="1"/>
    <col min="4" max="4" width="8.5703125" style="150" customWidth="1"/>
    <col min="5" max="5" width="10.5703125" style="186" bestFit="1" customWidth="1"/>
    <col min="6" max="6" width="9" style="186" bestFit="1" customWidth="1"/>
    <col min="7" max="7" width="5.140625" style="186" bestFit="1" customWidth="1"/>
    <col min="8" max="8" width="8.42578125" style="186" bestFit="1" customWidth="1"/>
    <col min="9" max="9" width="8.140625" bestFit="1" customWidth="1"/>
    <col min="10" max="10" width="12.85546875" style="125" bestFit="1" customWidth="1"/>
    <col min="11" max="11" width="6" customWidth="1"/>
    <col min="12" max="12" width="13.85546875" bestFit="1" customWidth="1"/>
    <col min="13" max="19" width="9.140625" customWidth="1"/>
    <col min="20" max="20" width="11.28515625" bestFit="1" customWidth="1"/>
    <col min="21" max="21" width="11.42578125" bestFit="1" customWidth="1"/>
    <col min="22" max="22" width="14.28515625" bestFit="1" customWidth="1"/>
    <col min="23" max="32" width="8.5703125" style="186" customWidth="1"/>
  </cols>
  <sheetData>
    <row r="1" spans="1:32" x14ac:dyDescent="0.25">
      <c r="B1" s="205" t="s">
        <v>716</v>
      </c>
      <c r="C1" s="206"/>
      <c r="D1" s="206" t="s">
        <v>722</v>
      </c>
    </row>
    <row r="2" spans="1:32" s="208" customFormat="1" x14ac:dyDescent="0.25">
      <c r="B2" s="209" t="s">
        <v>129</v>
      </c>
      <c r="C2" s="209" t="s">
        <v>720</v>
      </c>
      <c r="D2" s="209" t="s">
        <v>721</v>
      </c>
      <c r="E2" s="228" t="s">
        <v>715</v>
      </c>
      <c r="F2" s="228" t="s">
        <v>171</v>
      </c>
      <c r="G2" s="228" t="s">
        <v>173</v>
      </c>
      <c r="H2" s="228" t="s">
        <v>174</v>
      </c>
      <c r="I2" s="228" t="s">
        <v>175</v>
      </c>
      <c r="J2" s="228" t="s">
        <v>725</v>
      </c>
      <c r="K2" s="228" t="s">
        <v>791</v>
      </c>
      <c r="L2" s="228" t="s">
        <v>856</v>
      </c>
      <c r="M2" s="228" t="s">
        <v>854</v>
      </c>
      <c r="N2" s="228" t="s">
        <v>170</v>
      </c>
      <c r="O2" s="228" t="s">
        <v>176</v>
      </c>
      <c r="P2" s="228" t="s">
        <v>786</v>
      </c>
      <c r="Q2" s="228" t="s">
        <v>787</v>
      </c>
      <c r="R2" s="228" t="s">
        <v>1151</v>
      </c>
      <c r="S2" s="228" t="s">
        <v>1072</v>
      </c>
      <c r="T2" s="228" t="s">
        <v>868</v>
      </c>
      <c r="U2" s="228" t="s">
        <v>855</v>
      </c>
      <c r="V2" s="228" t="s">
        <v>511</v>
      </c>
      <c r="W2" s="228" t="s">
        <v>929</v>
      </c>
      <c r="X2" s="228" t="s">
        <v>350</v>
      </c>
      <c r="Y2" s="228" t="s">
        <v>931</v>
      </c>
      <c r="Z2" s="228" t="s">
        <v>962</v>
      </c>
      <c r="AA2" s="228" t="s">
        <v>961</v>
      </c>
      <c r="AB2" s="228" t="s">
        <v>997</v>
      </c>
      <c r="AC2" s="228" t="s">
        <v>1020</v>
      </c>
      <c r="AD2" s="228" t="s">
        <v>1023</v>
      </c>
      <c r="AE2" s="228" t="s">
        <v>1063</v>
      </c>
      <c r="AF2" s="228" t="s">
        <v>1080</v>
      </c>
    </row>
    <row r="3" spans="1:32" s="35" customFormat="1" x14ac:dyDescent="0.25">
      <c r="A3" s="229">
        <v>1</v>
      </c>
      <c r="B3" s="347" t="s">
        <v>148</v>
      </c>
      <c r="C3" s="345" t="str">
        <f>VLOOKUP(B3,IND!$B$3:$D$121,3,0)</f>
        <v>m</v>
      </c>
      <c r="D3" s="230">
        <f t="shared" ref="D3:D34" si="0">COUNT(E3:AF3)</f>
        <v>12</v>
      </c>
      <c r="E3" s="346">
        <v>2</v>
      </c>
      <c r="F3" s="346">
        <v>1</v>
      </c>
      <c r="G3" s="346">
        <v>8</v>
      </c>
      <c r="H3" s="346"/>
      <c r="I3" s="346">
        <v>4</v>
      </c>
      <c r="J3" s="346">
        <v>1</v>
      </c>
      <c r="K3" s="346"/>
      <c r="L3" s="346">
        <v>1</v>
      </c>
      <c r="M3" s="346"/>
      <c r="N3" s="346"/>
      <c r="O3" s="346"/>
      <c r="P3" s="346"/>
      <c r="Q3" s="346">
        <v>7</v>
      </c>
      <c r="R3" s="346">
        <v>1</v>
      </c>
      <c r="S3" s="346"/>
      <c r="T3" s="346"/>
      <c r="U3" s="346"/>
      <c r="V3" s="346"/>
      <c r="W3" s="346">
        <v>1</v>
      </c>
      <c r="X3" s="346"/>
      <c r="Y3" s="346"/>
      <c r="Z3" s="346"/>
      <c r="AA3" s="346">
        <v>1</v>
      </c>
      <c r="AB3" s="346"/>
      <c r="AC3" s="346">
        <v>1</v>
      </c>
      <c r="AD3" s="346"/>
      <c r="AE3" s="346">
        <v>1</v>
      </c>
      <c r="AF3" s="346"/>
    </row>
    <row r="4" spans="1:32" x14ac:dyDescent="0.25">
      <c r="A4" s="41">
        <v>2</v>
      </c>
      <c r="B4" s="220" t="s">
        <v>563</v>
      </c>
      <c r="C4" s="222" t="str">
        <f>VLOOKUP(B4,IND!$B$3:$D$121,3,0)</f>
        <v>m</v>
      </c>
      <c r="D4" s="230">
        <f t="shared" si="0"/>
        <v>11</v>
      </c>
      <c r="E4" s="221"/>
      <c r="F4" s="221"/>
      <c r="G4" s="221">
        <v>3</v>
      </c>
      <c r="H4" s="221"/>
      <c r="I4" s="221">
        <v>6</v>
      </c>
      <c r="J4" s="221">
        <v>1</v>
      </c>
      <c r="K4" s="221">
        <v>1</v>
      </c>
      <c r="L4" s="221"/>
      <c r="M4" s="221">
        <v>4</v>
      </c>
      <c r="N4" s="221"/>
      <c r="O4" s="221"/>
      <c r="P4" s="221">
        <v>1</v>
      </c>
      <c r="Q4" s="221">
        <v>8</v>
      </c>
      <c r="R4" s="221"/>
      <c r="S4" s="221"/>
      <c r="T4" s="221"/>
      <c r="U4" s="221">
        <v>3</v>
      </c>
      <c r="V4" s="221">
        <v>1</v>
      </c>
      <c r="W4" s="221"/>
      <c r="X4" s="221"/>
      <c r="Y4" s="221"/>
      <c r="Z4" s="221"/>
      <c r="AA4" s="221"/>
      <c r="AB4" s="221"/>
      <c r="AC4" s="221">
        <v>8</v>
      </c>
      <c r="AD4" s="221"/>
      <c r="AE4" s="221">
        <v>1</v>
      </c>
      <c r="AF4" s="221"/>
    </row>
    <row r="5" spans="1:32" s="125" customFormat="1" x14ac:dyDescent="0.25">
      <c r="A5" s="41">
        <v>3</v>
      </c>
      <c r="B5" s="220" t="s">
        <v>532</v>
      </c>
      <c r="C5" s="222" t="str">
        <f>VLOOKUP(B5,IND!$B$3:$D$121,3,0)</f>
        <v>m</v>
      </c>
      <c r="D5" s="230">
        <f t="shared" si="0"/>
        <v>11</v>
      </c>
      <c r="E5" s="221"/>
      <c r="F5" s="221">
        <v>2</v>
      </c>
      <c r="G5" s="221">
        <v>13</v>
      </c>
      <c r="H5" s="221">
        <v>2</v>
      </c>
      <c r="I5" s="221">
        <v>2</v>
      </c>
      <c r="J5" s="221"/>
      <c r="K5" s="221"/>
      <c r="L5" s="221"/>
      <c r="M5" s="221">
        <v>1</v>
      </c>
      <c r="N5" s="221"/>
      <c r="O5" s="221">
        <v>7</v>
      </c>
      <c r="P5" s="221">
        <v>1</v>
      </c>
      <c r="Q5" s="221">
        <v>3</v>
      </c>
      <c r="R5" s="221"/>
      <c r="S5" s="221"/>
      <c r="T5" s="221"/>
      <c r="U5" s="221">
        <v>1</v>
      </c>
      <c r="V5" s="221">
        <v>1</v>
      </c>
      <c r="W5" s="221"/>
      <c r="X5" s="221"/>
      <c r="Y5" s="221"/>
      <c r="Z5" s="221"/>
      <c r="AA5" s="221">
        <v>2</v>
      </c>
      <c r="AB5" s="221"/>
      <c r="AC5" s="221"/>
      <c r="AD5" s="221"/>
      <c r="AE5" s="221"/>
      <c r="AF5" s="221"/>
    </row>
    <row r="6" spans="1:32" s="125" customFormat="1" x14ac:dyDescent="0.25">
      <c r="A6" s="35">
        <v>4</v>
      </c>
      <c r="B6" s="220" t="s">
        <v>527</v>
      </c>
      <c r="C6" s="222" t="str">
        <f>VLOOKUP(B6,IND!$B$3:$D$121,3,0)</f>
        <v>m</v>
      </c>
      <c r="D6" s="230">
        <f t="shared" si="0"/>
        <v>10</v>
      </c>
      <c r="E6" s="221">
        <v>3</v>
      </c>
      <c r="F6" s="221"/>
      <c r="G6" s="221">
        <v>4</v>
      </c>
      <c r="H6" s="221">
        <v>1</v>
      </c>
      <c r="I6" s="221">
        <v>3</v>
      </c>
      <c r="J6" s="221"/>
      <c r="K6" s="221"/>
      <c r="L6" s="221"/>
      <c r="M6" s="221">
        <v>1</v>
      </c>
      <c r="N6" s="221"/>
      <c r="O6" s="221">
        <v>1</v>
      </c>
      <c r="P6" s="221"/>
      <c r="Q6" s="221">
        <v>1</v>
      </c>
      <c r="R6" s="221"/>
      <c r="S6" s="221"/>
      <c r="T6" s="221"/>
      <c r="U6" s="221">
        <v>2</v>
      </c>
      <c r="V6" s="221">
        <v>1</v>
      </c>
      <c r="W6" s="221"/>
      <c r="X6" s="221"/>
      <c r="Y6" s="221"/>
      <c r="Z6" s="221"/>
      <c r="AA6" s="221"/>
      <c r="AB6" s="221"/>
      <c r="AC6" s="221">
        <v>2</v>
      </c>
      <c r="AD6" s="221"/>
      <c r="AE6" s="221"/>
      <c r="AF6" s="221"/>
    </row>
    <row r="7" spans="1:32" s="125" customFormat="1" x14ac:dyDescent="0.25">
      <c r="A7" s="186">
        <v>5</v>
      </c>
      <c r="B7" s="220" t="s">
        <v>525</v>
      </c>
      <c r="C7" s="222" t="str">
        <f>VLOOKUP(B7,IND!$B$3:$D$121,3,0)</f>
        <v>m</v>
      </c>
      <c r="D7" s="230">
        <f t="shared" si="0"/>
        <v>10</v>
      </c>
      <c r="E7" s="221"/>
      <c r="F7" s="221"/>
      <c r="G7" s="221">
        <v>6</v>
      </c>
      <c r="H7" s="221"/>
      <c r="I7" s="221">
        <v>7</v>
      </c>
      <c r="J7" s="221"/>
      <c r="K7" s="221"/>
      <c r="L7" s="221">
        <v>1</v>
      </c>
      <c r="M7" s="221">
        <v>1</v>
      </c>
      <c r="N7" s="221"/>
      <c r="O7" s="221">
        <v>2</v>
      </c>
      <c r="P7" s="221"/>
      <c r="Q7" s="221">
        <v>4</v>
      </c>
      <c r="R7" s="221">
        <v>1</v>
      </c>
      <c r="S7" s="221"/>
      <c r="T7" s="221"/>
      <c r="U7" s="221"/>
      <c r="V7" s="221"/>
      <c r="W7" s="221"/>
      <c r="X7" s="221"/>
      <c r="Y7" s="221">
        <v>2</v>
      </c>
      <c r="Z7" s="221">
        <v>1</v>
      </c>
      <c r="AA7" s="221">
        <v>2</v>
      </c>
      <c r="AB7" s="221"/>
      <c r="AC7" s="221"/>
      <c r="AD7" s="221"/>
      <c r="AE7" s="221"/>
      <c r="AF7" s="221"/>
    </row>
    <row r="8" spans="1:32" s="125" customFormat="1" x14ac:dyDescent="0.25">
      <c r="A8" s="186">
        <v>6</v>
      </c>
      <c r="B8" s="220" t="s">
        <v>539</v>
      </c>
      <c r="C8" s="222" t="str">
        <f>VLOOKUP(B8,IND!$B$3:$D$121,3,0)</f>
        <v>m</v>
      </c>
      <c r="D8" s="230">
        <f t="shared" si="0"/>
        <v>10</v>
      </c>
      <c r="E8" s="221"/>
      <c r="F8" s="221">
        <v>1</v>
      </c>
      <c r="G8" s="221">
        <v>9</v>
      </c>
      <c r="H8" s="221">
        <v>3</v>
      </c>
      <c r="I8" s="221">
        <v>12</v>
      </c>
      <c r="J8" s="221">
        <v>1</v>
      </c>
      <c r="K8" s="221"/>
      <c r="L8" s="221">
        <v>3</v>
      </c>
      <c r="M8" s="221">
        <v>1</v>
      </c>
      <c r="N8" s="221"/>
      <c r="O8" s="221">
        <v>4</v>
      </c>
      <c r="P8" s="221"/>
      <c r="Q8" s="221">
        <v>3</v>
      </c>
      <c r="R8" s="221"/>
      <c r="S8" s="221"/>
      <c r="T8" s="221"/>
      <c r="U8" s="221"/>
      <c r="V8" s="221"/>
      <c r="W8" s="221"/>
      <c r="X8" s="221"/>
      <c r="Y8" s="221"/>
      <c r="Z8" s="221"/>
      <c r="AA8" s="221"/>
      <c r="AB8" s="221"/>
      <c r="AC8" s="221">
        <v>8</v>
      </c>
      <c r="AD8" s="221"/>
      <c r="AE8" s="221"/>
      <c r="AF8" s="221"/>
    </row>
    <row r="9" spans="1:32" x14ac:dyDescent="0.25">
      <c r="A9" s="35">
        <v>7</v>
      </c>
      <c r="B9" s="220" t="s">
        <v>538</v>
      </c>
      <c r="C9" s="222" t="str">
        <f>VLOOKUP(B9,IND!$B$3:$D$121,3,0)</f>
        <v>m</v>
      </c>
      <c r="D9" s="230">
        <f t="shared" si="0"/>
        <v>10</v>
      </c>
      <c r="E9" s="221">
        <v>1</v>
      </c>
      <c r="F9" s="221"/>
      <c r="G9" s="221">
        <v>6</v>
      </c>
      <c r="H9" s="221">
        <v>2</v>
      </c>
      <c r="I9" s="221">
        <v>9</v>
      </c>
      <c r="J9" s="221"/>
      <c r="K9" s="221"/>
      <c r="L9" s="221">
        <v>2</v>
      </c>
      <c r="M9" s="221">
        <v>3</v>
      </c>
      <c r="N9" s="221"/>
      <c r="O9" s="221">
        <v>1</v>
      </c>
      <c r="P9" s="221"/>
      <c r="Q9" s="221">
        <v>5</v>
      </c>
      <c r="R9" s="221"/>
      <c r="S9" s="221"/>
      <c r="T9" s="221"/>
      <c r="U9" s="221"/>
      <c r="V9" s="221"/>
      <c r="W9" s="221"/>
      <c r="X9" s="221"/>
      <c r="Y9" s="221"/>
      <c r="Z9" s="221"/>
      <c r="AA9" s="221"/>
      <c r="AB9" s="221">
        <v>2</v>
      </c>
      <c r="AC9" s="221">
        <v>17</v>
      </c>
      <c r="AD9" s="221"/>
      <c r="AE9" s="221"/>
      <c r="AF9" s="221"/>
    </row>
    <row r="10" spans="1:32" x14ac:dyDescent="0.25">
      <c r="A10" s="186">
        <v>8</v>
      </c>
      <c r="B10" s="220" t="s">
        <v>531</v>
      </c>
      <c r="C10" s="222" t="str">
        <f>VLOOKUP(B10,IND!$B$3:$D$121,3,0)</f>
        <v>m</v>
      </c>
      <c r="D10" s="230">
        <f t="shared" si="0"/>
        <v>10</v>
      </c>
      <c r="E10" s="221">
        <v>1</v>
      </c>
      <c r="F10" s="221"/>
      <c r="G10" s="221">
        <v>4</v>
      </c>
      <c r="H10" s="221"/>
      <c r="I10" s="221">
        <v>5</v>
      </c>
      <c r="J10" s="221">
        <v>3</v>
      </c>
      <c r="K10" s="221"/>
      <c r="L10" s="221">
        <v>3</v>
      </c>
      <c r="M10" s="221">
        <v>1</v>
      </c>
      <c r="N10" s="221"/>
      <c r="O10" s="221"/>
      <c r="P10" s="221"/>
      <c r="Q10" s="221">
        <v>8</v>
      </c>
      <c r="R10" s="221"/>
      <c r="S10" s="221"/>
      <c r="T10" s="221"/>
      <c r="U10" s="221">
        <v>1</v>
      </c>
      <c r="V10" s="221">
        <v>1</v>
      </c>
      <c r="W10" s="221"/>
      <c r="X10" s="221"/>
      <c r="Y10" s="221"/>
      <c r="Z10" s="221"/>
      <c r="AA10" s="221"/>
      <c r="AB10" s="221"/>
      <c r="AC10" s="221">
        <v>42</v>
      </c>
      <c r="AD10" s="221"/>
      <c r="AE10" s="221"/>
      <c r="AF10" s="221"/>
    </row>
    <row r="11" spans="1:32" x14ac:dyDescent="0.25">
      <c r="A11" s="186">
        <v>9</v>
      </c>
      <c r="B11" s="220" t="s">
        <v>534</v>
      </c>
      <c r="C11" s="222" t="str">
        <f>VLOOKUP(B11,IND!$B$3:$D$121,3,0)</f>
        <v>m</v>
      </c>
      <c r="D11" s="230">
        <f t="shared" si="0"/>
        <v>10</v>
      </c>
      <c r="E11" s="221">
        <v>2</v>
      </c>
      <c r="F11" s="221"/>
      <c r="G11" s="221">
        <v>14</v>
      </c>
      <c r="H11" s="221">
        <v>2</v>
      </c>
      <c r="I11" s="221">
        <v>6</v>
      </c>
      <c r="J11" s="221"/>
      <c r="K11" s="221"/>
      <c r="L11" s="221"/>
      <c r="M11" s="221">
        <v>3</v>
      </c>
      <c r="N11" s="221"/>
      <c r="O11" s="221"/>
      <c r="P11" s="221"/>
      <c r="Q11" s="221">
        <v>10</v>
      </c>
      <c r="R11" s="221"/>
      <c r="S11" s="221"/>
      <c r="T11" s="221"/>
      <c r="U11" s="221"/>
      <c r="V11" s="221"/>
      <c r="W11" s="221"/>
      <c r="X11" s="221"/>
      <c r="Y11" s="221">
        <v>1</v>
      </c>
      <c r="Z11" s="221"/>
      <c r="AA11" s="221">
        <v>1</v>
      </c>
      <c r="AB11" s="221">
        <v>1</v>
      </c>
      <c r="AC11" s="221"/>
      <c r="AD11" s="221"/>
      <c r="AE11" s="221"/>
      <c r="AF11" s="221">
        <v>1</v>
      </c>
    </row>
    <row r="12" spans="1:32" x14ac:dyDescent="0.25">
      <c r="A12" s="35">
        <v>10</v>
      </c>
      <c r="B12" s="220" t="s">
        <v>134</v>
      </c>
      <c r="C12" s="222" t="str">
        <f>VLOOKUP(B12,IND!$B$3:$D$121,3,0)</f>
        <v>m</v>
      </c>
      <c r="D12" s="230">
        <f t="shared" si="0"/>
        <v>9</v>
      </c>
      <c r="E12" s="221"/>
      <c r="F12" s="221"/>
      <c r="G12" s="221">
        <v>10</v>
      </c>
      <c r="H12" s="221">
        <v>1</v>
      </c>
      <c r="I12" s="221">
        <v>1</v>
      </c>
      <c r="J12" s="221">
        <v>1</v>
      </c>
      <c r="K12" s="221"/>
      <c r="L12" s="221"/>
      <c r="M12" s="221">
        <v>2</v>
      </c>
      <c r="N12" s="221"/>
      <c r="O12" s="221"/>
      <c r="P12" s="221"/>
      <c r="Q12" s="221">
        <v>4</v>
      </c>
      <c r="R12" s="221">
        <v>1</v>
      </c>
      <c r="S12" s="221"/>
      <c r="T12" s="221"/>
      <c r="U12" s="221"/>
      <c r="V12" s="221"/>
      <c r="W12" s="221"/>
      <c r="X12" s="221"/>
      <c r="Y12" s="221"/>
      <c r="Z12" s="221"/>
      <c r="AA12" s="221">
        <v>2</v>
      </c>
      <c r="AB12" s="221"/>
      <c r="AC12" s="221">
        <v>9</v>
      </c>
      <c r="AD12" s="221"/>
      <c r="AE12" s="221"/>
      <c r="AF12" s="221"/>
    </row>
    <row r="13" spans="1:32" x14ac:dyDescent="0.25">
      <c r="A13" s="186">
        <v>11</v>
      </c>
      <c r="B13" s="220" t="s">
        <v>355</v>
      </c>
      <c r="C13" s="222" t="str">
        <f>VLOOKUP(B13,IND!$B$3:$D$121,3,0)</f>
        <v>NM</v>
      </c>
      <c r="D13" s="230">
        <f t="shared" si="0"/>
        <v>9</v>
      </c>
      <c r="E13" s="221"/>
      <c r="F13" s="221"/>
      <c r="G13" s="221">
        <v>3</v>
      </c>
      <c r="H13" s="221">
        <v>2</v>
      </c>
      <c r="I13" s="221">
        <v>1</v>
      </c>
      <c r="J13" s="221"/>
      <c r="K13" s="221"/>
      <c r="L13" s="221">
        <v>2</v>
      </c>
      <c r="M13" s="221">
        <v>1</v>
      </c>
      <c r="N13" s="221"/>
      <c r="O13" s="221">
        <v>3</v>
      </c>
      <c r="P13" s="221"/>
      <c r="Q13" s="221">
        <v>5</v>
      </c>
      <c r="R13" s="221">
        <v>2</v>
      </c>
      <c r="S13" s="221"/>
      <c r="T13" s="221"/>
      <c r="U13" s="221"/>
      <c r="V13" s="221"/>
      <c r="W13" s="221"/>
      <c r="X13" s="221"/>
      <c r="Y13" s="221"/>
      <c r="Z13" s="221"/>
      <c r="AA13" s="221"/>
      <c r="AB13" s="221"/>
      <c r="AC13" s="221">
        <v>2</v>
      </c>
      <c r="AD13" s="221"/>
      <c r="AE13" s="221"/>
      <c r="AF13" s="221"/>
    </row>
    <row r="14" spans="1:32" x14ac:dyDescent="0.25">
      <c r="A14" s="186">
        <v>12</v>
      </c>
      <c r="B14" s="220" t="s">
        <v>197</v>
      </c>
      <c r="C14" s="222" t="str">
        <f>VLOOKUP(B14,IND!$B$3:$D$121,3,0)</f>
        <v>m</v>
      </c>
      <c r="D14" s="230">
        <f t="shared" si="0"/>
        <v>9</v>
      </c>
      <c r="E14" s="221"/>
      <c r="F14" s="221">
        <v>2</v>
      </c>
      <c r="G14" s="221">
        <v>4</v>
      </c>
      <c r="H14" s="221">
        <v>1</v>
      </c>
      <c r="I14" s="221">
        <v>5</v>
      </c>
      <c r="J14" s="221">
        <v>2</v>
      </c>
      <c r="K14" s="221"/>
      <c r="L14" s="221"/>
      <c r="M14" s="221">
        <v>3</v>
      </c>
      <c r="N14" s="221"/>
      <c r="O14" s="221">
        <v>1</v>
      </c>
      <c r="P14" s="221"/>
      <c r="Q14" s="221">
        <v>6</v>
      </c>
      <c r="R14" s="221"/>
      <c r="S14" s="221"/>
      <c r="T14" s="221"/>
      <c r="U14" s="221"/>
      <c r="V14" s="221"/>
      <c r="W14" s="221"/>
      <c r="X14" s="221"/>
      <c r="Y14" s="221"/>
      <c r="Z14" s="221"/>
      <c r="AA14" s="221"/>
      <c r="AB14" s="221"/>
      <c r="AC14" s="221">
        <v>5</v>
      </c>
      <c r="AD14" s="221"/>
      <c r="AE14" s="221"/>
      <c r="AF14" s="221"/>
    </row>
    <row r="15" spans="1:32" x14ac:dyDescent="0.25">
      <c r="A15" s="35">
        <v>13</v>
      </c>
      <c r="B15" s="220" t="s">
        <v>207</v>
      </c>
      <c r="C15" s="222" t="str">
        <f>VLOOKUP(B15,IND!$B$3:$D$121,3,0)</f>
        <v>m</v>
      </c>
      <c r="D15" s="230">
        <f t="shared" si="0"/>
        <v>9</v>
      </c>
      <c r="E15" s="221"/>
      <c r="F15" s="221">
        <v>1</v>
      </c>
      <c r="G15" s="221">
        <v>6</v>
      </c>
      <c r="H15" s="221">
        <v>1</v>
      </c>
      <c r="I15" s="221">
        <v>4</v>
      </c>
      <c r="J15" s="221">
        <v>1</v>
      </c>
      <c r="K15" s="221"/>
      <c r="L15" s="221"/>
      <c r="M15" s="221"/>
      <c r="N15" s="221"/>
      <c r="O15" s="221">
        <v>1</v>
      </c>
      <c r="P15" s="221"/>
      <c r="Q15" s="221">
        <v>3</v>
      </c>
      <c r="R15" s="221"/>
      <c r="S15" s="221"/>
      <c r="T15" s="221"/>
      <c r="U15" s="221"/>
      <c r="V15" s="221">
        <v>2</v>
      </c>
      <c r="W15" s="221"/>
      <c r="X15" s="221"/>
      <c r="Y15" s="221"/>
      <c r="Z15" s="221"/>
      <c r="AA15" s="221">
        <v>1</v>
      </c>
      <c r="AB15" s="221"/>
      <c r="AC15" s="221"/>
      <c r="AD15" s="221"/>
      <c r="AE15" s="221"/>
      <c r="AF15" s="221"/>
    </row>
    <row r="16" spans="1:32" x14ac:dyDescent="0.25">
      <c r="A16" s="186">
        <v>14</v>
      </c>
      <c r="B16" s="220" t="s">
        <v>435</v>
      </c>
      <c r="C16" s="222" t="str">
        <f>VLOOKUP(B16,IND!$B$3:$D$121,3,0)</f>
        <v>m</v>
      </c>
      <c r="D16" s="230">
        <f t="shared" si="0"/>
        <v>9</v>
      </c>
      <c r="E16" s="221">
        <v>1</v>
      </c>
      <c r="F16" s="221"/>
      <c r="G16" s="221">
        <v>2</v>
      </c>
      <c r="H16" s="221">
        <v>2</v>
      </c>
      <c r="I16" s="221">
        <v>3</v>
      </c>
      <c r="J16" s="221">
        <v>1</v>
      </c>
      <c r="K16" s="221"/>
      <c r="L16" s="221"/>
      <c r="M16" s="221"/>
      <c r="N16" s="221"/>
      <c r="O16" s="221"/>
      <c r="P16" s="221"/>
      <c r="Q16" s="221">
        <v>3</v>
      </c>
      <c r="R16" s="221"/>
      <c r="S16" s="221"/>
      <c r="T16" s="221"/>
      <c r="U16" s="221">
        <v>1</v>
      </c>
      <c r="V16" s="221">
        <v>1</v>
      </c>
      <c r="W16" s="221"/>
      <c r="X16" s="221"/>
      <c r="Y16" s="221"/>
      <c r="Z16" s="221"/>
      <c r="AA16" s="221"/>
      <c r="AB16" s="221"/>
      <c r="AC16" s="221">
        <v>6</v>
      </c>
      <c r="AD16" s="221"/>
      <c r="AE16" s="221"/>
      <c r="AF16" s="221"/>
    </row>
    <row r="17" spans="1:32" x14ac:dyDescent="0.25">
      <c r="A17" s="186">
        <v>15</v>
      </c>
      <c r="B17" s="220" t="s">
        <v>125</v>
      </c>
      <c r="C17" s="222" t="str">
        <f>VLOOKUP(B17,IND!$B$3:$D$121,3,0)</f>
        <v>m</v>
      </c>
      <c r="D17" s="230">
        <f t="shared" si="0"/>
        <v>8</v>
      </c>
      <c r="E17" s="221"/>
      <c r="F17" s="221"/>
      <c r="G17" s="221">
        <v>9</v>
      </c>
      <c r="H17" s="221"/>
      <c r="I17" s="221">
        <v>13</v>
      </c>
      <c r="J17" s="221">
        <v>4</v>
      </c>
      <c r="K17" s="221"/>
      <c r="L17" s="221">
        <v>2</v>
      </c>
      <c r="M17" s="221"/>
      <c r="N17" s="221"/>
      <c r="O17" s="221">
        <v>3</v>
      </c>
      <c r="P17" s="221"/>
      <c r="Q17" s="221">
        <v>1</v>
      </c>
      <c r="R17" s="221"/>
      <c r="S17" s="221"/>
      <c r="T17" s="221"/>
      <c r="U17" s="221"/>
      <c r="V17" s="221">
        <v>1</v>
      </c>
      <c r="W17" s="221"/>
      <c r="X17" s="221"/>
      <c r="Y17" s="221"/>
      <c r="Z17" s="221"/>
      <c r="AA17" s="221"/>
      <c r="AB17" s="221"/>
      <c r="AC17" s="221">
        <v>1</v>
      </c>
      <c r="AD17" s="221"/>
      <c r="AE17" s="221"/>
      <c r="AF17" s="221"/>
    </row>
    <row r="18" spans="1:32" x14ac:dyDescent="0.25">
      <c r="A18" s="35">
        <v>16</v>
      </c>
      <c r="B18" s="220" t="s">
        <v>533</v>
      </c>
      <c r="C18" s="222" t="str">
        <f>VLOOKUP(B18,IND!$B$3:$D$121,3,0)</f>
        <v>m</v>
      </c>
      <c r="D18" s="230">
        <f t="shared" si="0"/>
        <v>8</v>
      </c>
      <c r="E18" s="221">
        <v>2</v>
      </c>
      <c r="F18" s="221">
        <v>2</v>
      </c>
      <c r="G18" s="221">
        <v>7</v>
      </c>
      <c r="H18" s="221">
        <v>2</v>
      </c>
      <c r="I18" s="221">
        <v>5</v>
      </c>
      <c r="J18" s="221">
        <v>1</v>
      </c>
      <c r="K18" s="221"/>
      <c r="L18" s="221"/>
      <c r="M18" s="221"/>
      <c r="N18" s="221"/>
      <c r="O18" s="221"/>
      <c r="P18" s="221"/>
      <c r="Q18" s="221">
        <v>3</v>
      </c>
      <c r="R18" s="221"/>
      <c r="S18" s="221"/>
      <c r="T18" s="221"/>
      <c r="U18" s="221"/>
      <c r="V18" s="221">
        <v>1</v>
      </c>
      <c r="W18" s="221"/>
      <c r="X18" s="221"/>
      <c r="Y18" s="221"/>
      <c r="Z18" s="221"/>
      <c r="AA18" s="221"/>
      <c r="AB18" s="221"/>
      <c r="AC18" s="221"/>
      <c r="AD18" s="221"/>
      <c r="AE18" s="221"/>
      <c r="AF18" s="221"/>
    </row>
    <row r="19" spans="1:32" x14ac:dyDescent="0.25">
      <c r="A19" s="186">
        <v>17</v>
      </c>
      <c r="B19" s="220" t="s">
        <v>547</v>
      </c>
      <c r="C19" s="222" t="str">
        <f>VLOOKUP(B19,IND!$B$3:$D$121,3,0)</f>
        <v>m</v>
      </c>
      <c r="D19" s="230">
        <f t="shared" si="0"/>
        <v>8</v>
      </c>
      <c r="E19" s="221"/>
      <c r="F19" s="221">
        <v>1</v>
      </c>
      <c r="G19" s="221">
        <v>2</v>
      </c>
      <c r="H19" s="221"/>
      <c r="I19" s="221">
        <v>5</v>
      </c>
      <c r="J19" s="221"/>
      <c r="K19" s="221"/>
      <c r="L19" s="221"/>
      <c r="M19" s="221">
        <v>4</v>
      </c>
      <c r="N19" s="221"/>
      <c r="O19" s="221">
        <v>5</v>
      </c>
      <c r="P19" s="221"/>
      <c r="Q19" s="221">
        <v>3</v>
      </c>
      <c r="R19" s="221">
        <v>1</v>
      </c>
      <c r="S19" s="221"/>
      <c r="T19" s="221"/>
      <c r="U19" s="221">
        <v>1</v>
      </c>
      <c r="V19" s="221"/>
      <c r="W19" s="221"/>
      <c r="X19" s="221"/>
      <c r="Y19" s="221"/>
      <c r="Z19" s="221"/>
      <c r="AA19" s="221"/>
      <c r="AB19" s="221"/>
      <c r="AC19" s="221"/>
      <c r="AD19" s="221"/>
      <c r="AE19" s="221"/>
      <c r="AF19" s="221"/>
    </row>
    <row r="20" spans="1:32" x14ac:dyDescent="0.25">
      <c r="A20" s="186">
        <v>18</v>
      </c>
      <c r="B20" s="220" t="s">
        <v>132</v>
      </c>
      <c r="C20" s="222" t="str">
        <f>VLOOKUP(B20,IND!$B$3:$D$121,3,0)</f>
        <v>m</v>
      </c>
      <c r="D20" s="230">
        <f t="shared" si="0"/>
        <v>8</v>
      </c>
      <c r="E20" s="221"/>
      <c r="F20" s="221"/>
      <c r="G20" s="221">
        <v>6</v>
      </c>
      <c r="H20" s="221">
        <v>1</v>
      </c>
      <c r="I20" s="221">
        <v>3</v>
      </c>
      <c r="J20" s="221">
        <v>1</v>
      </c>
      <c r="K20" s="221"/>
      <c r="L20" s="221"/>
      <c r="M20" s="221"/>
      <c r="N20" s="221"/>
      <c r="O20" s="221"/>
      <c r="P20" s="221"/>
      <c r="Q20" s="221">
        <v>4</v>
      </c>
      <c r="R20" s="221">
        <v>2</v>
      </c>
      <c r="S20" s="221">
        <v>1</v>
      </c>
      <c r="T20" s="221"/>
      <c r="U20" s="221"/>
      <c r="V20" s="221">
        <v>1</v>
      </c>
      <c r="W20" s="221"/>
      <c r="X20" s="221"/>
      <c r="Y20" s="221"/>
      <c r="Z20" s="221"/>
      <c r="AA20" s="221"/>
      <c r="AB20" s="221"/>
      <c r="AC20" s="221"/>
      <c r="AD20" s="221"/>
      <c r="AE20" s="221"/>
      <c r="AF20" s="221"/>
    </row>
    <row r="21" spans="1:32" x14ac:dyDescent="0.25">
      <c r="A21" s="35">
        <v>19</v>
      </c>
      <c r="B21" s="220" t="s">
        <v>595</v>
      </c>
      <c r="C21" s="222" t="str">
        <f>VLOOKUP(B21,IND!$B$3:$D$121,3,0)</f>
        <v>m</v>
      </c>
      <c r="D21" s="230">
        <f t="shared" si="0"/>
        <v>8</v>
      </c>
      <c r="E21" s="221">
        <v>1</v>
      </c>
      <c r="F21" s="221"/>
      <c r="G21" s="221">
        <v>7</v>
      </c>
      <c r="H21" s="221">
        <v>2</v>
      </c>
      <c r="I21" s="221">
        <v>5</v>
      </c>
      <c r="J21" s="221">
        <v>1</v>
      </c>
      <c r="K21" s="221"/>
      <c r="L21" s="221"/>
      <c r="M21" s="221"/>
      <c r="N21" s="221">
        <v>1</v>
      </c>
      <c r="O21" s="221"/>
      <c r="P21" s="221"/>
      <c r="Q21" s="221"/>
      <c r="R21" s="221">
        <v>1</v>
      </c>
      <c r="S21" s="221"/>
      <c r="T21" s="221"/>
      <c r="U21" s="221"/>
      <c r="V21" s="221"/>
      <c r="W21" s="221"/>
      <c r="X21" s="221"/>
      <c r="Y21" s="221"/>
      <c r="Z21" s="221"/>
      <c r="AA21" s="221"/>
      <c r="AB21" s="221"/>
      <c r="AC21" s="221">
        <v>1</v>
      </c>
      <c r="AD21" s="221"/>
      <c r="AE21" s="221"/>
      <c r="AF21" s="221"/>
    </row>
    <row r="22" spans="1:32" x14ac:dyDescent="0.25">
      <c r="A22" s="186">
        <v>20</v>
      </c>
      <c r="B22" s="220" t="s">
        <v>130</v>
      </c>
      <c r="C22" s="222" t="str">
        <f>VLOOKUP(B22,IND!$B$3:$D$121,3,0)</f>
        <v>m</v>
      </c>
      <c r="D22" s="230">
        <f t="shared" si="0"/>
        <v>8</v>
      </c>
      <c r="E22" s="221"/>
      <c r="F22" s="221">
        <v>3</v>
      </c>
      <c r="G22" s="221">
        <v>22</v>
      </c>
      <c r="H22" s="221"/>
      <c r="I22" s="221">
        <v>4</v>
      </c>
      <c r="J22" s="221"/>
      <c r="K22" s="221"/>
      <c r="L22" s="221"/>
      <c r="M22" s="221">
        <v>5</v>
      </c>
      <c r="N22" s="221"/>
      <c r="O22" s="221">
        <v>1</v>
      </c>
      <c r="P22" s="221"/>
      <c r="Q22" s="221">
        <v>4</v>
      </c>
      <c r="R22" s="221">
        <v>1</v>
      </c>
      <c r="S22" s="221"/>
      <c r="T22" s="221"/>
      <c r="U22" s="221"/>
      <c r="V22" s="221">
        <v>1</v>
      </c>
      <c r="W22" s="221"/>
      <c r="X22" s="221"/>
      <c r="Y22" s="221"/>
      <c r="Z22" s="221"/>
      <c r="AA22" s="221"/>
      <c r="AB22" s="221"/>
      <c r="AC22" s="221"/>
      <c r="AD22" s="221"/>
      <c r="AE22" s="221"/>
      <c r="AF22" s="221"/>
    </row>
    <row r="23" spans="1:32" x14ac:dyDescent="0.25">
      <c r="A23" s="186">
        <v>21</v>
      </c>
      <c r="B23" s="220" t="s">
        <v>141</v>
      </c>
      <c r="C23" s="222" t="str">
        <f>VLOOKUP(B23,IND!$B$3:$D$121,3,0)</f>
        <v>m</v>
      </c>
      <c r="D23" s="230">
        <f t="shared" si="0"/>
        <v>8</v>
      </c>
      <c r="E23" s="221"/>
      <c r="F23" s="221"/>
      <c r="G23" s="221">
        <v>2</v>
      </c>
      <c r="H23" s="221">
        <v>1</v>
      </c>
      <c r="I23" s="221">
        <v>1</v>
      </c>
      <c r="J23" s="221">
        <v>1</v>
      </c>
      <c r="K23" s="221"/>
      <c r="L23" s="221"/>
      <c r="M23" s="221">
        <v>1</v>
      </c>
      <c r="N23" s="221"/>
      <c r="O23" s="221"/>
      <c r="P23" s="221"/>
      <c r="Q23" s="221">
        <v>2</v>
      </c>
      <c r="R23" s="221"/>
      <c r="S23" s="221">
        <v>2</v>
      </c>
      <c r="T23" s="221"/>
      <c r="U23" s="221"/>
      <c r="V23" s="221">
        <v>1</v>
      </c>
      <c r="W23" s="221"/>
      <c r="X23" s="221"/>
      <c r="Y23" s="221"/>
      <c r="Z23" s="221"/>
      <c r="AA23" s="221"/>
      <c r="AB23" s="221"/>
      <c r="AC23" s="221"/>
      <c r="AD23" s="221"/>
      <c r="AE23" s="221"/>
      <c r="AF23" s="221"/>
    </row>
    <row r="24" spans="1:32" x14ac:dyDescent="0.25">
      <c r="A24" s="35">
        <v>22</v>
      </c>
      <c r="B24" s="220" t="s">
        <v>191</v>
      </c>
      <c r="C24" s="222" t="str">
        <f>VLOOKUP(B24,IND!$B$3:$D$121,3,0)</f>
        <v>m</v>
      </c>
      <c r="D24" s="230">
        <f t="shared" si="0"/>
        <v>7</v>
      </c>
      <c r="E24" s="221"/>
      <c r="F24" s="221"/>
      <c r="G24" s="221">
        <v>4</v>
      </c>
      <c r="H24" s="221">
        <v>1</v>
      </c>
      <c r="I24" s="221">
        <v>3</v>
      </c>
      <c r="J24" s="221"/>
      <c r="K24" s="221"/>
      <c r="L24" s="221"/>
      <c r="M24" s="221"/>
      <c r="N24" s="221"/>
      <c r="O24" s="221"/>
      <c r="P24" s="221"/>
      <c r="Q24" s="221">
        <v>4</v>
      </c>
      <c r="R24" s="221">
        <v>1</v>
      </c>
      <c r="S24" s="221"/>
      <c r="T24" s="221"/>
      <c r="U24" s="221"/>
      <c r="V24" s="221">
        <v>1</v>
      </c>
      <c r="W24" s="221"/>
      <c r="X24" s="221"/>
      <c r="Y24" s="221"/>
      <c r="Z24" s="221"/>
      <c r="AA24" s="221"/>
      <c r="AB24" s="221"/>
      <c r="AC24" s="221">
        <v>7</v>
      </c>
      <c r="AD24" s="221"/>
      <c r="AE24" s="221"/>
      <c r="AF24" s="221"/>
    </row>
    <row r="25" spans="1:32" x14ac:dyDescent="0.25">
      <c r="A25" s="186">
        <v>23</v>
      </c>
      <c r="B25" s="220" t="s">
        <v>661</v>
      </c>
      <c r="C25" s="222" t="str">
        <f>VLOOKUP(B25,IND!$B$3:$D$121,3,0)</f>
        <v>m</v>
      </c>
      <c r="D25" s="230">
        <f t="shared" si="0"/>
        <v>7</v>
      </c>
      <c r="E25" s="221"/>
      <c r="F25" s="221"/>
      <c r="G25" s="221">
        <v>5</v>
      </c>
      <c r="H25" s="221"/>
      <c r="I25" s="221">
        <v>2</v>
      </c>
      <c r="J25" s="221">
        <v>1</v>
      </c>
      <c r="K25" s="221"/>
      <c r="L25" s="221"/>
      <c r="M25" s="221"/>
      <c r="N25" s="221"/>
      <c r="O25" s="221"/>
      <c r="P25" s="221"/>
      <c r="Q25" s="221">
        <v>1</v>
      </c>
      <c r="R25" s="221"/>
      <c r="S25" s="221"/>
      <c r="T25" s="221">
        <v>1</v>
      </c>
      <c r="U25" s="221"/>
      <c r="V25" s="221">
        <v>1</v>
      </c>
      <c r="W25" s="221"/>
      <c r="X25" s="221"/>
      <c r="Y25" s="221"/>
      <c r="Z25" s="221"/>
      <c r="AA25" s="221"/>
      <c r="AB25" s="221"/>
      <c r="AC25" s="221">
        <v>1</v>
      </c>
      <c r="AD25" s="221"/>
      <c r="AE25" s="221"/>
      <c r="AF25" s="221"/>
    </row>
    <row r="26" spans="1:32" x14ac:dyDescent="0.25">
      <c r="A26" s="186">
        <v>24</v>
      </c>
      <c r="B26" s="220" t="s">
        <v>205</v>
      </c>
      <c r="C26" s="222" t="str">
        <f>VLOOKUP(B26,IND!$B$3:$D$121,3,0)</f>
        <v>m</v>
      </c>
      <c r="D26" s="230">
        <f t="shared" si="0"/>
        <v>7</v>
      </c>
      <c r="E26" s="221"/>
      <c r="F26" s="221"/>
      <c r="G26" s="221">
        <v>5</v>
      </c>
      <c r="H26" s="221">
        <v>9</v>
      </c>
      <c r="I26" s="221">
        <v>7</v>
      </c>
      <c r="J26" s="221"/>
      <c r="K26" s="221"/>
      <c r="L26" s="221">
        <v>1</v>
      </c>
      <c r="M26" s="221"/>
      <c r="N26" s="221"/>
      <c r="O26" s="221">
        <v>1</v>
      </c>
      <c r="P26" s="221"/>
      <c r="Q26" s="221">
        <v>2</v>
      </c>
      <c r="R26" s="221"/>
      <c r="S26" s="221"/>
      <c r="T26" s="221"/>
      <c r="U26" s="221"/>
      <c r="V26" s="221">
        <v>1</v>
      </c>
      <c r="W26" s="221"/>
      <c r="X26" s="221"/>
      <c r="Y26" s="221"/>
      <c r="Z26" s="221"/>
      <c r="AA26" s="221"/>
      <c r="AB26" s="221"/>
      <c r="AC26" s="221"/>
      <c r="AD26" s="221"/>
      <c r="AE26" s="221"/>
      <c r="AF26" s="221"/>
    </row>
    <row r="27" spans="1:32" x14ac:dyDescent="0.25">
      <c r="A27" s="35">
        <v>25</v>
      </c>
      <c r="B27" s="220" t="s">
        <v>131</v>
      </c>
      <c r="C27" s="222" t="str">
        <f>VLOOKUP(B27,IND!$B$3:$D$121,3,0)</f>
        <v>m</v>
      </c>
      <c r="D27" s="230">
        <f t="shared" si="0"/>
        <v>7</v>
      </c>
      <c r="E27" s="221"/>
      <c r="F27" s="221"/>
      <c r="G27" s="221">
        <v>7</v>
      </c>
      <c r="H27" s="221"/>
      <c r="I27" s="221">
        <v>10</v>
      </c>
      <c r="J27" s="221"/>
      <c r="K27" s="221"/>
      <c r="L27" s="221">
        <v>1</v>
      </c>
      <c r="M27" s="221">
        <v>3</v>
      </c>
      <c r="N27" s="221"/>
      <c r="O27" s="221"/>
      <c r="P27" s="221"/>
      <c r="Q27" s="221">
        <v>4</v>
      </c>
      <c r="R27" s="221">
        <v>1</v>
      </c>
      <c r="S27" s="221"/>
      <c r="T27" s="221"/>
      <c r="U27" s="221"/>
      <c r="V27" s="221"/>
      <c r="W27" s="221"/>
      <c r="X27" s="221"/>
      <c r="Y27" s="221"/>
      <c r="Z27" s="221"/>
      <c r="AA27" s="221"/>
      <c r="AB27" s="221"/>
      <c r="AC27" s="221">
        <v>6</v>
      </c>
      <c r="AD27" s="221"/>
      <c r="AE27" s="221"/>
      <c r="AF27" s="221"/>
    </row>
    <row r="28" spans="1:32" x14ac:dyDescent="0.25">
      <c r="A28" s="186">
        <v>26</v>
      </c>
      <c r="B28" s="220" t="s">
        <v>546</v>
      </c>
      <c r="C28" s="222" t="str">
        <f>VLOOKUP(B28,IND!$B$3:$D$121,3,0)</f>
        <v>m</v>
      </c>
      <c r="D28" s="230">
        <f t="shared" si="0"/>
        <v>7</v>
      </c>
      <c r="E28" s="221"/>
      <c r="F28" s="221">
        <v>1</v>
      </c>
      <c r="G28" s="221">
        <v>4</v>
      </c>
      <c r="H28" s="221">
        <v>1</v>
      </c>
      <c r="I28" s="221">
        <v>3</v>
      </c>
      <c r="J28" s="221"/>
      <c r="K28" s="221"/>
      <c r="L28" s="221"/>
      <c r="M28" s="221">
        <v>2</v>
      </c>
      <c r="N28" s="221"/>
      <c r="O28" s="221"/>
      <c r="P28" s="221"/>
      <c r="Q28" s="221">
        <v>3</v>
      </c>
      <c r="R28" s="221"/>
      <c r="S28" s="221"/>
      <c r="T28" s="221"/>
      <c r="U28" s="221"/>
      <c r="V28" s="221">
        <v>3</v>
      </c>
      <c r="W28" s="221"/>
      <c r="X28" s="221"/>
      <c r="Y28" s="221"/>
      <c r="Z28" s="221"/>
      <c r="AA28" s="221"/>
      <c r="AB28" s="221"/>
      <c r="AC28" s="221"/>
      <c r="AD28" s="221"/>
      <c r="AE28" s="221"/>
      <c r="AF28" s="221"/>
    </row>
    <row r="29" spans="1:32" x14ac:dyDescent="0.25">
      <c r="A29" s="186">
        <v>27</v>
      </c>
      <c r="B29" s="220" t="s">
        <v>135</v>
      </c>
      <c r="C29" s="222" t="str">
        <f>VLOOKUP(B29,IND!$B$3:$D$121,3,0)</f>
        <v>m</v>
      </c>
      <c r="D29" s="230">
        <f t="shared" si="0"/>
        <v>7</v>
      </c>
      <c r="E29" s="221"/>
      <c r="F29" s="221"/>
      <c r="G29" s="221">
        <v>6</v>
      </c>
      <c r="H29" s="221">
        <v>1</v>
      </c>
      <c r="I29" s="221">
        <v>1</v>
      </c>
      <c r="J29" s="221">
        <v>1</v>
      </c>
      <c r="K29" s="221"/>
      <c r="L29" s="221"/>
      <c r="M29" s="221"/>
      <c r="N29" s="221"/>
      <c r="O29" s="221"/>
      <c r="P29" s="221"/>
      <c r="Q29" s="221">
        <v>1</v>
      </c>
      <c r="R29" s="221"/>
      <c r="S29" s="221"/>
      <c r="T29" s="221"/>
      <c r="U29" s="221">
        <v>1</v>
      </c>
      <c r="V29" s="221"/>
      <c r="W29" s="221"/>
      <c r="X29" s="221"/>
      <c r="Y29" s="221"/>
      <c r="Z29" s="221"/>
      <c r="AA29" s="221"/>
      <c r="AB29" s="221"/>
      <c r="AC29" s="221">
        <v>14</v>
      </c>
      <c r="AD29" s="221"/>
      <c r="AE29" s="221"/>
      <c r="AF29" s="221"/>
    </row>
    <row r="30" spans="1:32" x14ac:dyDescent="0.25">
      <c r="A30" s="35">
        <v>28</v>
      </c>
      <c r="B30" s="220" t="s">
        <v>447</v>
      </c>
      <c r="C30" s="222" t="str">
        <f>VLOOKUP(B30,IND!$B$3:$D$121,3,0)</f>
        <v>m</v>
      </c>
      <c r="D30" s="230">
        <f t="shared" si="0"/>
        <v>7</v>
      </c>
      <c r="E30" s="221">
        <v>1</v>
      </c>
      <c r="F30" s="221"/>
      <c r="G30" s="221">
        <v>7</v>
      </c>
      <c r="H30" s="221">
        <v>5</v>
      </c>
      <c r="I30" s="221">
        <v>5</v>
      </c>
      <c r="J30" s="221"/>
      <c r="K30" s="221"/>
      <c r="L30" s="221"/>
      <c r="M30" s="221">
        <v>1</v>
      </c>
      <c r="N30" s="221"/>
      <c r="O30" s="221"/>
      <c r="P30" s="221"/>
      <c r="Q30" s="221"/>
      <c r="R30" s="221"/>
      <c r="S30" s="221"/>
      <c r="T30" s="221"/>
      <c r="U30" s="221"/>
      <c r="V30" s="221"/>
      <c r="W30" s="221"/>
      <c r="X30" s="221"/>
      <c r="Y30" s="221"/>
      <c r="Z30" s="221"/>
      <c r="AA30" s="221">
        <v>4</v>
      </c>
      <c r="AB30" s="221"/>
      <c r="AC30" s="221">
        <v>13</v>
      </c>
      <c r="AD30" s="221"/>
      <c r="AE30" s="221"/>
      <c r="AF30" s="221"/>
    </row>
    <row r="31" spans="1:32" x14ac:dyDescent="0.25">
      <c r="A31" s="186">
        <v>29</v>
      </c>
      <c r="B31" s="220" t="s">
        <v>575</v>
      </c>
      <c r="C31" s="222" t="str">
        <f>VLOOKUP(B31,IND!$B$3:$D$121,3,0)</f>
        <v>m</v>
      </c>
      <c r="D31" s="230">
        <f t="shared" si="0"/>
        <v>7</v>
      </c>
      <c r="E31" s="221"/>
      <c r="F31" s="221"/>
      <c r="G31" s="221">
        <v>5</v>
      </c>
      <c r="H31" s="221">
        <v>1</v>
      </c>
      <c r="I31" s="221">
        <v>3</v>
      </c>
      <c r="J31" s="221">
        <v>1</v>
      </c>
      <c r="K31" s="221"/>
      <c r="L31" s="221"/>
      <c r="M31" s="221"/>
      <c r="N31" s="221"/>
      <c r="O31" s="221"/>
      <c r="P31" s="221"/>
      <c r="Q31" s="221"/>
      <c r="R31" s="221"/>
      <c r="S31" s="221"/>
      <c r="T31" s="221"/>
      <c r="U31" s="221"/>
      <c r="V31" s="221">
        <v>1</v>
      </c>
      <c r="W31" s="221"/>
      <c r="X31" s="221"/>
      <c r="Y31" s="221"/>
      <c r="Z31" s="221"/>
      <c r="AA31" s="221"/>
      <c r="AB31" s="221">
        <v>1</v>
      </c>
      <c r="AC31" s="221">
        <v>3</v>
      </c>
      <c r="AD31" s="221"/>
      <c r="AE31" s="221"/>
      <c r="AF31" s="221"/>
    </row>
    <row r="32" spans="1:32" x14ac:dyDescent="0.25">
      <c r="A32" s="186">
        <v>30</v>
      </c>
      <c r="B32" s="220" t="s">
        <v>668</v>
      </c>
      <c r="C32" s="222" t="str">
        <f>VLOOKUP(B32,IND!$B$3:$D$121,3,0)</f>
        <v>m</v>
      </c>
      <c r="D32" s="230">
        <f t="shared" si="0"/>
        <v>7</v>
      </c>
      <c r="E32" s="221">
        <v>2</v>
      </c>
      <c r="F32" s="221"/>
      <c r="G32" s="221">
        <v>5</v>
      </c>
      <c r="H32" s="221"/>
      <c r="I32" s="221">
        <v>2</v>
      </c>
      <c r="J32" s="221"/>
      <c r="K32" s="221"/>
      <c r="L32" s="221">
        <v>1</v>
      </c>
      <c r="M32" s="221"/>
      <c r="N32" s="221"/>
      <c r="O32" s="221"/>
      <c r="P32" s="221"/>
      <c r="Q32" s="221">
        <v>2</v>
      </c>
      <c r="R32" s="221"/>
      <c r="S32" s="221"/>
      <c r="T32" s="221"/>
      <c r="U32" s="221"/>
      <c r="V32" s="221"/>
      <c r="W32" s="221"/>
      <c r="X32" s="221"/>
      <c r="Y32" s="221"/>
      <c r="Z32" s="221"/>
      <c r="AA32" s="221">
        <v>1</v>
      </c>
      <c r="AB32" s="221"/>
      <c r="AC32" s="221">
        <v>8</v>
      </c>
      <c r="AD32" s="221"/>
      <c r="AE32" s="221"/>
      <c r="AF32" s="221"/>
    </row>
    <row r="33" spans="1:32" x14ac:dyDescent="0.25">
      <c r="A33" s="35">
        <v>31</v>
      </c>
      <c r="B33" s="220" t="s">
        <v>415</v>
      </c>
      <c r="C33" s="222" t="str">
        <f>VLOOKUP(B33,IND!$B$3:$D$121,3,0)</f>
        <v>m</v>
      </c>
      <c r="D33" s="230">
        <f t="shared" si="0"/>
        <v>7</v>
      </c>
      <c r="E33" s="221">
        <v>1</v>
      </c>
      <c r="F33" s="221"/>
      <c r="G33" s="221">
        <v>1</v>
      </c>
      <c r="H33" s="221"/>
      <c r="I33" s="221">
        <v>4</v>
      </c>
      <c r="J33" s="221">
        <v>1</v>
      </c>
      <c r="K33" s="221"/>
      <c r="L33" s="221">
        <v>2</v>
      </c>
      <c r="M33" s="221"/>
      <c r="N33" s="221"/>
      <c r="O33" s="221"/>
      <c r="P33" s="221">
        <v>1</v>
      </c>
      <c r="Q33" s="221"/>
      <c r="R33" s="221"/>
      <c r="S33" s="221"/>
      <c r="T33" s="221"/>
      <c r="U33" s="221"/>
      <c r="V33" s="221"/>
      <c r="W33" s="221"/>
      <c r="X33" s="221"/>
      <c r="Y33" s="221"/>
      <c r="Z33" s="221"/>
      <c r="AA33" s="221"/>
      <c r="AB33" s="221"/>
      <c r="AC33" s="221">
        <v>6</v>
      </c>
      <c r="AD33" s="221"/>
      <c r="AE33" s="221"/>
      <c r="AF33" s="221"/>
    </row>
    <row r="34" spans="1:32" x14ac:dyDescent="0.25">
      <c r="A34" s="186">
        <v>32</v>
      </c>
      <c r="B34" s="220" t="s">
        <v>194</v>
      </c>
      <c r="C34" s="222" t="str">
        <f>VLOOKUP(B34,IND!$B$3:$D$121,3,0)</f>
        <v>m</v>
      </c>
      <c r="D34" s="230">
        <f t="shared" si="0"/>
        <v>6</v>
      </c>
      <c r="E34" s="221"/>
      <c r="F34" s="221"/>
      <c r="G34" s="221">
        <v>4</v>
      </c>
      <c r="H34" s="221"/>
      <c r="I34" s="221">
        <v>2</v>
      </c>
      <c r="J34" s="221"/>
      <c r="K34" s="221"/>
      <c r="L34" s="221"/>
      <c r="M34" s="221">
        <v>1</v>
      </c>
      <c r="N34" s="221"/>
      <c r="O34" s="221"/>
      <c r="P34" s="221"/>
      <c r="Q34" s="221">
        <v>2</v>
      </c>
      <c r="R34" s="221"/>
      <c r="S34" s="221">
        <v>1</v>
      </c>
      <c r="T34" s="221"/>
      <c r="U34" s="221"/>
      <c r="V34" s="221"/>
      <c r="W34" s="221"/>
      <c r="X34" s="221"/>
      <c r="Y34" s="221"/>
      <c r="Z34" s="221"/>
      <c r="AA34" s="221"/>
      <c r="AB34" s="221"/>
      <c r="AC34" s="221">
        <v>8</v>
      </c>
      <c r="AD34" s="221"/>
      <c r="AE34" s="221"/>
      <c r="AF34" s="221"/>
    </row>
    <row r="35" spans="1:32" x14ac:dyDescent="0.25">
      <c r="A35" s="186">
        <v>33</v>
      </c>
      <c r="B35" s="220" t="s">
        <v>526</v>
      </c>
      <c r="C35" s="222" t="str">
        <f>VLOOKUP(B35,IND!$B$3:$D$121,3,0)</f>
        <v>m</v>
      </c>
      <c r="D35" s="230">
        <f t="shared" ref="D35:D66" si="1">COUNT(E35:AF35)</f>
        <v>6</v>
      </c>
      <c r="E35" s="221">
        <v>1</v>
      </c>
      <c r="F35" s="221"/>
      <c r="G35" s="221">
        <v>3</v>
      </c>
      <c r="H35" s="221">
        <v>1</v>
      </c>
      <c r="I35" s="221">
        <v>2</v>
      </c>
      <c r="J35" s="221"/>
      <c r="K35" s="221"/>
      <c r="L35" s="221"/>
      <c r="M35" s="221"/>
      <c r="N35" s="221"/>
      <c r="O35" s="221"/>
      <c r="P35" s="221"/>
      <c r="Q35" s="221"/>
      <c r="R35" s="221">
        <v>1</v>
      </c>
      <c r="S35" s="221"/>
      <c r="T35" s="221"/>
      <c r="U35" s="221"/>
      <c r="V35" s="221"/>
      <c r="W35" s="221"/>
      <c r="X35" s="221"/>
      <c r="Y35" s="221"/>
      <c r="Z35" s="221"/>
      <c r="AA35" s="221">
        <v>1</v>
      </c>
      <c r="AB35" s="221"/>
      <c r="AC35" s="221"/>
      <c r="AD35" s="221"/>
      <c r="AE35" s="221"/>
      <c r="AF35" s="221"/>
    </row>
    <row r="36" spans="1:32" x14ac:dyDescent="0.25">
      <c r="A36" s="35">
        <v>34</v>
      </c>
      <c r="B36" s="220" t="s">
        <v>555</v>
      </c>
      <c r="C36" s="222" t="str">
        <f>VLOOKUP(B36,IND!$B$3:$D$121,3,0)</f>
        <v>m</v>
      </c>
      <c r="D36" s="230">
        <f t="shared" si="1"/>
        <v>6</v>
      </c>
      <c r="E36" s="221"/>
      <c r="F36" s="221">
        <v>1</v>
      </c>
      <c r="G36" s="221">
        <v>3</v>
      </c>
      <c r="H36" s="221">
        <v>1</v>
      </c>
      <c r="I36" s="221">
        <v>2</v>
      </c>
      <c r="J36" s="221"/>
      <c r="K36" s="221"/>
      <c r="L36" s="221"/>
      <c r="M36" s="221">
        <v>3</v>
      </c>
      <c r="N36" s="221"/>
      <c r="O36" s="221"/>
      <c r="P36" s="221"/>
      <c r="Q36" s="221">
        <v>1</v>
      </c>
      <c r="R36" s="221"/>
      <c r="S36" s="221"/>
      <c r="T36" s="221"/>
      <c r="U36" s="221"/>
      <c r="V36" s="221"/>
      <c r="W36" s="221"/>
      <c r="X36" s="221"/>
      <c r="Y36" s="221"/>
      <c r="Z36" s="221"/>
      <c r="AA36" s="221"/>
      <c r="AB36" s="221"/>
      <c r="AC36" s="221"/>
      <c r="AD36" s="221"/>
      <c r="AE36" s="221"/>
      <c r="AF36" s="221"/>
    </row>
    <row r="37" spans="1:32" x14ac:dyDescent="0.25">
      <c r="A37" s="186">
        <v>35</v>
      </c>
      <c r="B37" s="220" t="s">
        <v>520</v>
      </c>
      <c r="C37" s="222" t="str">
        <f>VLOOKUP(B37,IND!$B$3:$D$121,3,0)</f>
        <v>m</v>
      </c>
      <c r="D37" s="230">
        <f t="shared" si="1"/>
        <v>6</v>
      </c>
      <c r="E37" s="221"/>
      <c r="F37" s="221">
        <v>4</v>
      </c>
      <c r="G37" s="221">
        <v>1</v>
      </c>
      <c r="H37" s="221"/>
      <c r="I37" s="221">
        <v>4</v>
      </c>
      <c r="J37" s="221"/>
      <c r="K37" s="221"/>
      <c r="L37" s="221"/>
      <c r="M37" s="221"/>
      <c r="N37" s="221"/>
      <c r="O37" s="221"/>
      <c r="P37" s="221"/>
      <c r="Q37" s="221">
        <v>1</v>
      </c>
      <c r="R37" s="221"/>
      <c r="S37" s="221"/>
      <c r="T37" s="221"/>
      <c r="U37" s="221">
        <v>1</v>
      </c>
      <c r="V37" s="221"/>
      <c r="W37" s="221"/>
      <c r="X37" s="221"/>
      <c r="Y37" s="221"/>
      <c r="Z37" s="221"/>
      <c r="AA37" s="221"/>
      <c r="AB37" s="221"/>
      <c r="AC37" s="221">
        <v>4</v>
      </c>
      <c r="AD37" s="221"/>
      <c r="AE37" s="221"/>
      <c r="AF37" s="221"/>
    </row>
    <row r="38" spans="1:32" x14ac:dyDescent="0.25">
      <c r="A38" s="186">
        <v>36</v>
      </c>
      <c r="B38" s="220" t="s">
        <v>410</v>
      </c>
      <c r="C38" s="222" t="str">
        <f>VLOOKUP(B38,IND!$B$3:$D$121,3,0)</f>
        <v>m</v>
      </c>
      <c r="D38" s="230">
        <f t="shared" si="1"/>
        <v>6</v>
      </c>
      <c r="E38" s="221"/>
      <c r="F38" s="221"/>
      <c r="G38" s="221">
        <v>2</v>
      </c>
      <c r="H38" s="221"/>
      <c r="I38" s="221">
        <v>5</v>
      </c>
      <c r="J38" s="221"/>
      <c r="K38" s="221"/>
      <c r="L38" s="221"/>
      <c r="M38" s="221"/>
      <c r="N38" s="221"/>
      <c r="O38" s="221"/>
      <c r="P38" s="221"/>
      <c r="Q38" s="221"/>
      <c r="R38" s="221"/>
      <c r="S38" s="221"/>
      <c r="T38" s="221"/>
      <c r="U38" s="221"/>
      <c r="V38" s="221">
        <v>1</v>
      </c>
      <c r="W38" s="221"/>
      <c r="X38" s="221"/>
      <c r="Y38" s="221"/>
      <c r="Z38" s="221"/>
      <c r="AA38" s="221">
        <v>2</v>
      </c>
      <c r="AB38" s="221"/>
      <c r="AC38" s="221">
        <v>2</v>
      </c>
      <c r="AD38" s="221">
        <v>2</v>
      </c>
      <c r="AE38" s="221"/>
      <c r="AF38" s="221"/>
    </row>
    <row r="39" spans="1:32" x14ac:dyDescent="0.25">
      <c r="A39" s="35">
        <v>37</v>
      </c>
      <c r="B39" s="220" t="s">
        <v>512</v>
      </c>
      <c r="C39" s="222" t="str">
        <f>VLOOKUP(B39,IND!$B$3:$D$121,3,0)</f>
        <v>NM</v>
      </c>
      <c r="D39" s="230">
        <f t="shared" si="1"/>
        <v>6</v>
      </c>
      <c r="E39" s="221"/>
      <c r="F39" s="221"/>
      <c r="G39" s="221">
        <v>3</v>
      </c>
      <c r="H39" s="221"/>
      <c r="I39" s="221">
        <v>2</v>
      </c>
      <c r="J39" s="221"/>
      <c r="K39" s="221"/>
      <c r="L39" s="221"/>
      <c r="M39" s="221"/>
      <c r="N39" s="221"/>
      <c r="O39" s="221">
        <v>1</v>
      </c>
      <c r="P39" s="221"/>
      <c r="Q39" s="221">
        <v>1</v>
      </c>
      <c r="R39" s="221"/>
      <c r="S39" s="221"/>
      <c r="T39" s="221"/>
      <c r="U39" s="221"/>
      <c r="V39" s="221"/>
      <c r="W39" s="221"/>
      <c r="X39" s="221">
        <v>1</v>
      </c>
      <c r="Y39" s="221"/>
      <c r="Z39" s="221"/>
      <c r="AA39" s="221"/>
      <c r="AB39" s="221"/>
      <c r="AC39" s="221">
        <v>1</v>
      </c>
      <c r="AD39" s="221"/>
      <c r="AE39" s="221"/>
      <c r="AF39" s="221"/>
    </row>
    <row r="40" spans="1:32" x14ac:dyDescent="0.25">
      <c r="A40" s="186">
        <v>38</v>
      </c>
      <c r="B40" s="220" t="s">
        <v>211</v>
      </c>
      <c r="C40" s="222" t="str">
        <f>VLOOKUP(B40,IND!$B$3:$D$121,3,0)</f>
        <v>m</v>
      </c>
      <c r="D40" s="230">
        <f t="shared" si="1"/>
        <v>5</v>
      </c>
      <c r="E40" s="221"/>
      <c r="F40" s="221">
        <v>1</v>
      </c>
      <c r="G40" s="221">
        <v>16</v>
      </c>
      <c r="H40" s="221">
        <v>10</v>
      </c>
      <c r="I40" s="221">
        <v>5</v>
      </c>
      <c r="J40" s="221"/>
      <c r="K40" s="221"/>
      <c r="L40" s="221"/>
      <c r="M40" s="221"/>
      <c r="N40" s="221"/>
      <c r="O40" s="221"/>
      <c r="P40" s="221"/>
      <c r="Q40" s="221"/>
      <c r="R40" s="221"/>
      <c r="S40" s="221">
        <v>1</v>
      </c>
      <c r="T40" s="221"/>
      <c r="U40" s="221"/>
      <c r="V40" s="221"/>
      <c r="W40" s="221"/>
      <c r="X40" s="221"/>
      <c r="Y40" s="221"/>
      <c r="Z40" s="221"/>
      <c r="AA40" s="221"/>
      <c r="AB40" s="221"/>
      <c r="AC40" s="221"/>
      <c r="AD40" s="221"/>
      <c r="AE40" s="221"/>
      <c r="AF40" s="221"/>
    </row>
    <row r="41" spans="1:32" x14ac:dyDescent="0.25">
      <c r="A41" s="186">
        <v>39</v>
      </c>
      <c r="B41" s="220" t="s">
        <v>149</v>
      </c>
      <c r="C41" s="222" t="str">
        <f>VLOOKUP(B41,IND!$B$3:$D$121,3,0)</f>
        <v>m</v>
      </c>
      <c r="D41" s="230">
        <f t="shared" si="1"/>
        <v>5</v>
      </c>
      <c r="E41" s="221"/>
      <c r="F41" s="221">
        <v>1</v>
      </c>
      <c r="G41" s="221">
        <v>2</v>
      </c>
      <c r="H41" s="221">
        <v>1</v>
      </c>
      <c r="I41" s="221">
        <v>1</v>
      </c>
      <c r="J41" s="221"/>
      <c r="K41" s="221"/>
      <c r="L41" s="221"/>
      <c r="M41" s="221"/>
      <c r="N41" s="221"/>
      <c r="O41" s="221"/>
      <c r="P41" s="221"/>
      <c r="Q41" s="221">
        <v>1</v>
      </c>
      <c r="R41" s="221"/>
      <c r="S41" s="221"/>
      <c r="T41" s="221"/>
      <c r="U41" s="221"/>
      <c r="V41" s="221"/>
      <c r="W41" s="221"/>
      <c r="X41" s="221"/>
      <c r="Y41" s="221"/>
      <c r="Z41" s="221"/>
      <c r="AA41" s="221"/>
      <c r="AB41" s="221"/>
      <c r="AC41" s="221"/>
      <c r="AD41" s="221"/>
      <c r="AE41" s="221"/>
      <c r="AF41" s="221"/>
    </row>
    <row r="42" spans="1:32" x14ac:dyDescent="0.25">
      <c r="A42" s="35">
        <v>40</v>
      </c>
      <c r="B42" s="220" t="s">
        <v>285</v>
      </c>
      <c r="C42" s="222" t="str">
        <f>VLOOKUP(B42,IND!$B$3:$D$121,3,0)</f>
        <v>NM</v>
      </c>
      <c r="D42" s="230">
        <f t="shared" si="1"/>
        <v>5</v>
      </c>
      <c r="E42" s="221">
        <v>1</v>
      </c>
      <c r="F42" s="221"/>
      <c r="G42" s="221">
        <v>3</v>
      </c>
      <c r="H42" s="221">
        <v>2</v>
      </c>
      <c r="I42" s="221">
        <v>5</v>
      </c>
      <c r="J42" s="221"/>
      <c r="K42" s="221"/>
      <c r="L42" s="221"/>
      <c r="M42" s="221"/>
      <c r="N42" s="221"/>
      <c r="O42" s="221"/>
      <c r="P42" s="221"/>
      <c r="Q42" s="221"/>
      <c r="R42" s="221"/>
      <c r="S42" s="221"/>
      <c r="T42" s="221"/>
      <c r="U42" s="221">
        <v>1</v>
      </c>
      <c r="V42" s="221"/>
      <c r="W42" s="221"/>
      <c r="X42" s="221"/>
      <c r="Y42" s="221"/>
      <c r="Z42" s="221"/>
      <c r="AA42" s="221"/>
      <c r="AB42" s="221"/>
      <c r="AC42" s="221"/>
      <c r="AD42" s="221"/>
      <c r="AE42" s="221"/>
      <c r="AF42" s="221"/>
    </row>
    <row r="43" spans="1:32" x14ac:dyDescent="0.25">
      <c r="A43" s="186">
        <v>41</v>
      </c>
      <c r="B43" s="220" t="s">
        <v>399</v>
      </c>
      <c r="C43" s="222" t="str">
        <f>VLOOKUP(B43,IND!$B$3:$D$121,3,0)</f>
        <v>m</v>
      </c>
      <c r="D43" s="230">
        <f t="shared" si="1"/>
        <v>5</v>
      </c>
      <c r="E43" s="221">
        <v>1</v>
      </c>
      <c r="F43" s="221"/>
      <c r="G43" s="221">
        <v>2</v>
      </c>
      <c r="H43" s="221">
        <v>2</v>
      </c>
      <c r="I43" s="221">
        <v>3</v>
      </c>
      <c r="J43" s="221"/>
      <c r="K43" s="221"/>
      <c r="L43" s="221"/>
      <c r="M43" s="221"/>
      <c r="N43" s="221"/>
      <c r="O43" s="221"/>
      <c r="P43" s="221">
        <v>1</v>
      </c>
      <c r="Q43" s="221"/>
      <c r="R43" s="221"/>
      <c r="S43" s="221"/>
      <c r="T43" s="221"/>
      <c r="U43" s="221"/>
      <c r="V43" s="221"/>
      <c r="W43" s="221"/>
      <c r="X43" s="221"/>
      <c r="Y43" s="221"/>
      <c r="Z43" s="221"/>
      <c r="AA43" s="221"/>
      <c r="AB43" s="221"/>
      <c r="AC43" s="221"/>
      <c r="AD43" s="221"/>
      <c r="AE43" s="221"/>
      <c r="AF43" s="221"/>
    </row>
    <row r="44" spans="1:32" x14ac:dyDescent="0.25">
      <c r="A44" s="186">
        <v>42</v>
      </c>
      <c r="B44" s="220" t="s">
        <v>420</v>
      </c>
      <c r="C44" s="222" t="str">
        <f>VLOOKUP(B44,IND!$B$3:$D$121,3,0)</f>
        <v>NM</v>
      </c>
      <c r="D44" s="230">
        <f t="shared" si="1"/>
        <v>5</v>
      </c>
      <c r="E44" s="221"/>
      <c r="F44" s="221"/>
      <c r="G44" s="221">
        <v>3</v>
      </c>
      <c r="H44" s="221"/>
      <c r="I44" s="221"/>
      <c r="J44" s="221"/>
      <c r="K44" s="221"/>
      <c r="L44" s="221">
        <v>1</v>
      </c>
      <c r="M44" s="221">
        <v>2</v>
      </c>
      <c r="N44" s="221"/>
      <c r="O44" s="221"/>
      <c r="P44" s="221"/>
      <c r="Q44" s="221">
        <v>1</v>
      </c>
      <c r="R44" s="221"/>
      <c r="S44" s="221">
        <v>1</v>
      </c>
      <c r="T44" s="221"/>
      <c r="U44" s="221"/>
      <c r="V44" s="221"/>
      <c r="W44" s="221"/>
      <c r="X44" s="221"/>
      <c r="Y44" s="221"/>
      <c r="Z44" s="221"/>
      <c r="AA44" s="221"/>
      <c r="AB44" s="221"/>
      <c r="AC44" s="221"/>
      <c r="AD44" s="221"/>
      <c r="AE44" s="221"/>
      <c r="AF44" s="221"/>
    </row>
    <row r="45" spans="1:32" x14ac:dyDescent="0.25">
      <c r="A45" s="35">
        <v>43</v>
      </c>
      <c r="B45" s="220" t="s">
        <v>421</v>
      </c>
      <c r="C45" s="222" t="str">
        <f>VLOOKUP(B45,IND!$B$3:$D$121,3,0)</f>
        <v>m</v>
      </c>
      <c r="D45" s="230">
        <f t="shared" si="1"/>
        <v>5</v>
      </c>
      <c r="E45" s="221"/>
      <c r="F45" s="221"/>
      <c r="G45" s="221">
        <v>5</v>
      </c>
      <c r="H45" s="221">
        <v>1</v>
      </c>
      <c r="I45" s="221">
        <v>4</v>
      </c>
      <c r="J45" s="221"/>
      <c r="K45" s="221"/>
      <c r="L45" s="221">
        <v>1</v>
      </c>
      <c r="M45" s="221"/>
      <c r="N45" s="221"/>
      <c r="O45" s="221"/>
      <c r="P45" s="221"/>
      <c r="Q45" s="221">
        <v>1</v>
      </c>
      <c r="R45" s="221"/>
      <c r="S45" s="221"/>
      <c r="T45" s="221"/>
      <c r="U45" s="221"/>
      <c r="V45" s="221"/>
      <c r="W45" s="221"/>
      <c r="X45" s="221"/>
      <c r="Y45" s="221"/>
      <c r="Z45" s="221"/>
      <c r="AA45" s="221"/>
      <c r="AB45" s="221"/>
      <c r="AC45" s="221"/>
      <c r="AD45" s="221"/>
      <c r="AE45" s="221"/>
      <c r="AF45" s="221"/>
    </row>
    <row r="46" spans="1:32" x14ac:dyDescent="0.25">
      <c r="A46" s="186">
        <v>44</v>
      </c>
      <c r="B46" s="220" t="s">
        <v>403</v>
      </c>
      <c r="C46" s="222" t="str">
        <f>VLOOKUP(B46,IND!$B$3:$D$121,3,0)</f>
        <v>m</v>
      </c>
      <c r="D46" s="230">
        <f t="shared" si="1"/>
        <v>5</v>
      </c>
      <c r="E46" s="221"/>
      <c r="F46" s="221"/>
      <c r="G46" s="221">
        <v>2</v>
      </c>
      <c r="H46" s="221"/>
      <c r="I46" s="221"/>
      <c r="J46" s="221"/>
      <c r="K46" s="221"/>
      <c r="L46" s="221">
        <v>1</v>
      </c>
      <c r="M46" s="221">
        <v>1</v>
      </c>
      <c r="N46" s="221"/>
      <c r="O46" s="221">
        <v>1</v>
      </c>
      <c r="P46" s="221"/>
      <c r="Q46" s="221">
        <v>1</v>
      </c>
      <c r="R46" s="221"/>
      <c r="S46" s="221"/>
      <c r="T46" s="221"/>
      <c r="U46" s="221"/>
      <c r="V46" s="221"/>
      <c r="W46" s="221"/>
      <c r="X46" s="221"/>
      <c r="Y46" s="221"/>
      <c r="Z46" s="221"/>
      <c r="AA46" s="221"/>
      <c r="AB46" s="221"/>
      <c r="AC46" s="221"/>
      <c r="AD46" s="221"/>
      <c r="AE46" s="221"/>
      <c r="AF46" s="221"/>
    </row>
    <row r="47" spans="1:32" x14ac:dyDescent="0.25">
      <c r="A47" s="186">
        <v>45</v>
      </c>
      <c r="B47" s="220" t="s">
        <v>541</v>
      </c>
      <c r="C47" s="222" t="str">
        <f>VLOOKUP(B47,IND!$B$3:$D$121,3,0)</f>
        <v>m</v>
      </c>
      <c r="D47" s="230">
        <f t="shared" si="1"/>
        <v>5</v>
      </c>
      <c r="E47" s="221"/>
      <c r="F47" s="221"/>
      <c r="G47" s="221">
        <v>5</v>
      </c>
      <c r="H47" s="221">
        <v>2</v>
      </c>
      <c r="I47" s="221"/>
      <c r="J47" s="221"/>
      <c r="K47" s="221"/>
      <c r="L47" s="221"/>
      <c r="M47" s="221"/>
      <c r="N47" s="221"/>
      <c r="O47" s="221"/>
      <c r="P47" s="221"/>
      <c r="Q47" s="221"/>
      <c r="R47" s="221"/>
      <c r="S47" s="221"/>
      <c r="T47" s="221"/>
      <c r="U47" s="221">
        <v>2</v>
      </c>
      <c r="V47" s="221"/>
      <c r="W47" s="221"/>
      <c r="X47" s="221"/>
      <c r="Y47" s="221"/>
      <c r="Z47" s="221"/>
      <c r="AA47" s="221">
        <v>4</v>
      </c>
      <c r="AB47" s="221"/>
      <c r="AC47" s="221">
        <v>5</v>
      </c>
      <c r="AD47" s="221"/>
      <c r="AE47" s="221"/>
      <c r="AF47" s="221"/>
    </row>
    <row r="48" spans="1:32" x14ac:dyDescent="0.25">
      <c r="A48" s="35">
        <v>46</v>
      </c>
      <c r="B48" s="220" t="s">
        <v>210</v>
      </c>
      <c r="C48" s="222" t="str">
        <f>VLOOKUP(B48,IND!$B$3:$D$121,3,0)</f>
        <v>m</v>
      </c>
      <c r="D48" s="230">
        <f t="shared" si="1"/>
        <v>5</v>
      </c>
      <c r="E48" s="221"/>
      <c r="F48" s="221"/>
      <c r="G48" s="221">
        <v>11</v>
      </c>
      <c r="H48" s="221"/>
      <c r="I48" s="221">
        <v>2</v>
      </c>
      <c r="J48" s="221">
        <v>1</v>
      </c>
      <c r="K48" s="221"/>
      <c r="L48" s="221"/>
      <c r="M48" s="221"/>
      <c r="N48" s="221"/>
      <c r="O48" s="221"/>
      <c r="P48" s="221"/>
      <c r="Q48" s="221">
        <v>1</v>
      </c>
      <c r="R48" s="221"/>
      <c r="S48" s="221">
        <v>1</v>
      </c>
      <c r="T48" s="221"/>
      <c r="U48" s="221"/>
      <c r="V48" s="221"/>
      <c r="W48" s="221"/>
      <c r="X48" s="221"/>
      <c r="Y48" s="221"/>
      <c r="Z48" s="221"/>
      <c r="AA48" s="221"/>
      <c r="AB48" s="221"/>
      <c r="AC48" s="221"/>
      <c r="AD48" s="221"/>
      <c r="AE48" s="221"/>
      <c r="AF48" s="221"/>
    </row>
    <row r="49" spans="1:32" x14ac:dyDescent="0.25">
      <c r="A49" s="186">
        <v>47</v>
      </c>
      <c r="B49" s="220" t="s">
        <v>549</v>
      </c>
      <c r="C49" s="222" t="str">
        <f>VLOOKUP(B49,IND!$B$3:$D$121,3,0)</f>
        <v>m</v>
      </c>
      <c r="D49" s="230">
        <f t="shared" si="1"/>
        <v>5</v>
      </c>
      <c r="E49" s="221"/>
      <c r="F49" s="221">
        <v>1</v>
      </c>
      <c r="G49" s="221">
        <v>6</v>
      </c>
      <c r="H49" s="221"/>
      <c r="I49" s="221">
        <v>6</v>
      </c>
      <c r="J49" s="221">
        <v>3</v>
      </c>
      <c r="K49" s="221"/>
      <c r="L49" s="221"/>
      <c r="M49" s="221"/>
      <c r="N49" s="221"/>
      <c r="O49" s="221"/>
      <c r="P49" s="221"/>
      <c r="Q49" s="221">
        <v>2</v>
      </c>
      <c r="R49" s="221"/>
      <c r="S49" s="221"/>
      <c r="T49" s="221"/>
      <c r="U49" s="221"/>
      <c r="V49" s="221"/>
      <c r="W49" s="221"/>
      <c r="X49" s="221"/>
      <c r="Y49" s="221"/>
      <c r="Z49" s="221"/>
      <c r="AA49" s="221"/>
      <c r="AB49" s="221"/>
      <c r="AC49" s="221"/>
      <c r="AD49" s="221"/>
      <c r="AE49" s="221"/>
      <c r="AF49" s="221"/>
    </row>
    <row r="50" spans="1:32" x14ac:dyDescent="0.25">
      <c r="A50" s="186">
        <v>48</v>
      </c>
      <c r="B50" s="220" t="s">
        <v>642</v>
      </c>
      <c r="C50" s="222" t="str">
        <f>VLOOKUP(B50,IND!$B$3:$D$121,3,0)</f>
        <v>m</v>
      </c>
      <c r="D50" s="230">
        <f t="shared" si="1"/>
        <v>5</v>
      </c>
      <c r="E50" s="221"/>
      <c r="F50" s="221"/>
      <c r="G50" s="221">
        <v>3</v>
      </c>
      <c r="H50" s="221">
        <v>2</v>
      </c>
      <c r="I50" s="221">
        <v>3</v>
      </c>
      <c r="J50" s="221"/>
      <c r="K50" s="221"/>
      <c r="L50" s="221"/>
      <c r="M50" s="221"/>
      <c r="N50" s="221"/>
      <c r="O50" s="221"/>
      <c r="P50" s="221"/>
      <c r="Q50" s="221"/>
      <c r="R50" s="221"/>
      <c r="S50" s="221"/>
      <c r="T50" s="221"/>
      <c r="U50" s="221"/>
      <c r="V50" s="221">
        <v>1</v>
      </c>
      <c r="W50" s="221"/>
      <c r="X50" s="221"/>
      <c r="Y50" s="221"/>
      <c r="Z50" s="221"/>
      <c r="AA50" s="221"/>
      <c r="AB50" s="221"/>
      <c r="AC50" s="221">
        <v>3</v>
      </c>
      <c r="AD50" s="221"/>
      <c r="AE50" s="221"/>
      <c r="AF50" s="221"/>
    </row>
    <row r="51" spans="1:32" x14ac:dyDescent="0.25">
      <c r="A51" s="35">
        <v>49</v>
      </c>
      <c r="B51" s="220" t="s">
        <v>510</v>
      </c>
      <c r="C51" s="222" t="str">
        <f>VLOOKUP(B51,IND!$B$3:$D$121,3,0)</f>
        <v>NM</v>
      </c>
      <c r="D51" s="230">
        <f t="shared" si="1"/>
        <v>5</v>
      </c>
      <c r="E51" s="221"/>
      <c r="F51" s="221"/>
      <c r="G51" s="221">
        <v>1</v>
      </c>
      <c r="H51" s="221">
        <v>3</v>
      </c>
      <c r="I51" s="221">
        <v>1</v>
      </c>
      <c r="J51" s="221"/>
      <c r="K51" s="221"/>
      <c r="L51" s="221"/>
      <c r="M51" s="221"/>
      <c r="N51" s="221"/>
      <c r="O51" s="221">
        <v>1</v>
      </c>
      <c r="P51" s="221"/>
      <c r="Q51" s="221"/>
      <c r="R51" s="221">
        <v>1</v>
      </c>
      <c r="S51" s="221"/>
      <c r="T51" s="221"/>
      <c r="U51" s="221"/>
      <c r="V51" s="221"/>
      <c r="W51" s="221"/>
      <c r="X51" s="221"/>
      <c r="Y51" s="221"/>
      <c r="Z51" s="221"/>
      <c r="AA51" s="221"/>
      <c r="AB51" s="221"/>
      <c r="AC51" s="221"/>
      <c r="AD51" s="221"/>
      <c r="AE51" s="221"/>
      <c r="AF51" s="221"/>
    </row>
    <row r="52" spans="1:32" x14ac:dyDescent="0.25">
      <c r="A52" s="186">
        <v>50</v>
      </c>
      <c r="B52" s="220" t="s">
        <v>804</v>
      </c>
      <c r="C52" s="222" t="s">
        <v>768</v>
      </c>
      <c r="D52" s="230">
        <f t="shared" si="1"/>
        <v>5</v>
      </c>
      <c r="E52" s="221"/>
      <c r="F52" s="221"/>
      <c r="G52" s="221">
        <v>2</v>
      </c>
      <c r="H52" s="221"/>
      <c r="I52" s="221"/>
      <c r="J52" s="221">
        <v>1</v>
      </c>
      <c r="K52" s="221"/>
      <c r="L52" s="221"/>
      <c r="M52" s="221">
        <v>3</v>
      </c>
      <c r="N52" s="221"/>
      <c r="O52" s="221"/>
      <c r="P52" s="221"/>
      <c r="Q52" s="221">
        <v>2</v>
      </c>
      <c r="R52" s="221">
        <v>1</v>
      </c>
      <c r="S52" s="221"/>
      <c r="T52" s="221"/>
      <c r="U52" s="221"/>
      <c r="V52" s="221"/>
      <c r="W52" s="221"/>
      <c r="X52" s="221"/>
      <c r="Y52" s="221"/>
      <c r="Z52" s="221"/>
      <c r="AA52" s="221"/>
      <c r="AB52" s="221"/>
      <c r="AC52" s="221"/>
      <c r="AD52" s="221"/>
      <c r="AE52" s="221"/>
      <c r="AF52" s="221"/>
    </row>
    <row r="53" spans="1:32" x14ac:dyDescent="0.25">
      <c r="A53" s="186">
        <v>51</v>
      </c>
      <c r="B53" s="220" t="s">
        <v>380</v>
      </c>
      <c r="C53" s="222" t="s">
        <v>768</v>
      </c>
      <c r="D53" s="230">
        <f t="shared" si="1"/>
        <v>5</v>
      </c>
      <c r="E53" s="221"/>
      <c r="F53" s="221"/>
      <c r="G53" s="221">
        <v>2</v>
      </c>
      <c r="H53" s="221"/>
      <c r="I53" s="221"/>
      <c r="J53" s="221"/>
      <c r="K53" s="221"/>
      <c r="L53" s="221"/>
      <c r="M53" s="221">
        <v>2</v>
      </c>
      <c r="N53" s="221"/>
      <c r="O53" s="221">
        <v>1</v>
      </c>
      <c r="P53" s="221"/>
      <c r="Q53" s="221">
        <v>4</v>
      </c>
      <c r="R53" s="221"/>
      <c r="S53" s="221"/>
      <c r="T53" s="221"/>
      <c r="U53" s="221"/>
      <c r="V53" s="221"/>
      <c r="W53" s="221"/>
      <c r="X53" s="221"/>
      <c r="Y53" s="221"/>
      <c r="Z53" s="221"/>
      <c r="AA53" s="221"/>
      <c r="AB53" s="221"/>
      <c r="AC53" s="221">
        <v>4</v>
      </c>
      <c r="AD53" s="221"/>
      <c r="AE53" s="221"/>
      <c r="AF53" s="221"/>
    </row>
    <row r="54" spans="1:32" x14ac:dyDescent="0.25">
      <c r="A54" s="35">
        <v>52</v>
      </c>
      <c r="B54" s="220" t="s">
        <v>204</v>
      </c>
      <c r="C54" s="222" t="str">
        <f>VLOOKUP(B54,IND!$B$3:$D$121,3,0)</f>
        <v>m</v>
      </c>
      <c r="D54" s="230">
        <f t="shared" si="1"/>
        <v>4</v>
      </c>
      <c r="E54" s="221"/>
      <c r="F54" s="221">
        <v>1</v>
      </c>
      <c r="G54" s="221">
        <v>6</v>
      </c>
      <c r="H54" s="221"/>
      <c r="I54" s="221">
        <v>2</v>
      </c>
      <c r="J54" s="221"/>
      <c r="K54" s="221"/>
      <c r="L54" s="221"/>
      <c r="M54" s="221"/>
      <c r="N54" s="221"/>
      <c r="O54" s="221"/>
      <c r="P54" s="221"/>
      <c r="Q54" s="221"/>
      <c r="R54" s="221"/>
      <c r="S54" s="221"/>
      <c r="T54" s="221"/>
      <c r="U54" s="221"/>
      <c r="V54" s="221">
        <v>1</v>
      </c>
      <c r="W54" s="221"/>
      <c r="X54" s="221"/>
      <c r="Y54" s="221"/>
      <c r="Z54" s="221"/>
      <c r="AA54" s="221"/>
      <c r="AB54" s="221"/>
      <c r="AC54" s="221"/>
      <c r="AD54" s="221"/>
      <c r="AE54" s="221"/>
      <c r="AF54" s="221"/>
    </row>
    <row r="55" spans="1:32" x14ac:dyDescent="0.25">
      <c r="A55" s="186">
        <v>53</v>
      </c>
      <c r="B55" s="220" t="s">
        <v>580</v>
      </c>
      <c r="C55" s="222" t="str">
        <f>VLOOKUP(B55,IND!$B$3:$D$121,3,0)</f>
        <v>m</v>
      </c>
      <c r="D55" s="230">
        <f t="shared" si="1"/>
        <v>4</v>
      </c>
      <c r="E55" s="221"/>
      <c r="F55" s="221"/>
      <c r="G55" s="221">
        <v>4</v>
      </c>
      <c r="H55" s="221">
        <v>1</v>
      </c>
      <c r="I55" s="221">
        <v>4</v>
      </c>
      <c r="J55" s="221"/>
      <c r="K55" s="221"/>
      <c r="L55" s="221"/>
      <c r="M55" s="221"/>
      <c r="N55" s="221"/>
      <c r="O55" s="221"/>
      <c r="P55" s="221"/>
      <c r="Q55" s="221"/>
      <c r="R55" s="221"/>
      <c r="S55" s="221"/>
      <c r="T55" s="221"/>
      <c r="U55" s="221"/>
      <c r="V55" s="221">
        <v>1</v>
      </c>
      <c r="W55" s="221"/>
      <c r="X55" s="221"/>
      <c r="Y55" s="221"/>
      <c r="Z55" s="221"/>
      <c r="AA55" s="221"/>
      <c r="AB55" s="221"/>
      <c r="AC55" s="221"/>
      <c r="AD55" s="221"/>
      <c r="AE55" s="221"/>
      <c r="AF55" s="221"/>
    </row>
    <row r="56" spans="1:32" x14ac:dyDescent="0.25">
      <c r="A56" s="186">
        <v>54</v>
      </c>
      <c r="B56" s="220" t="s">
        <v>509</v>
      </c>
      <c r="C56" s="222" t="str">
        <f>VLOOKUP(B56,IND!$B$3:$D$121,3,0)</f>
        <v>m</v>
      </c>
      <c r="D56" s="230">
        <f t="shared" si="1"/>
        <v>4</v>
      </c>
      <c r="E56" s="221"/>
      <c r="F56" s="221"/>
      <c r="G56" s="221">
        <v>6</v>
      </c>
      <c r="H56" s="221">
        <v>1</v>
      </c>
      <c r="I56" s="221">
        <v>1</v>
      </c>
      <c r="J56" s="221"/>
      <c r="K56" s="221"/>
      <c r="L56" s="221"/>
      <c r="M56" s="221"/>
      <c r="N56" s="221"/>
      <c r="O56" s="221"/>
      <c r="P56" s="221"/>
      <c r="Q56" s="221"/>
      <c r="R56" s="221">
        <v>1</v>
      </c>
      <c r="S56" s="221"/>
      <c r="T56" s="221"/>
      <c r="U56" s="221"/>
      <c r="V56" s="221"/>
      <c r="W56" s="221"/>
      <c r="X56" s="221"/>
      <c r="Y56" s="221"/>
      <c r="Z56" s="221"/>
      <c r="AA56" s="221"/>
      <c r="AB56" s="221"/>
      <c r="AC56" s="221"/>
      <c r="AD56" s="221"/>
      <c r="AE56" s="221"/>
      <c r="AF56" s="221"/>
    </row>
    <row r="57" spans="1:32" x14ac:dyDescent="0.25">
      <c r="A57" s="35">
        <v>55</v>
      </c>
      <c r="B57" s="220" t="s">
        <v>402</v>
      </c>
      <c r="C57" s="222" t="str">
        <f>VLOOKUP(B57,IND!$B$3:$D$121,3,0)</f>
        <v>m</v>
      </c>
      <c r="D57" s="230">
        <f t="shared" si="1"/>
        <v>4</v>
      </c>
      <c r="E57" s="221">
        <v>1</v>
      </c>
      <c r="F57" s="221"/>
      <c r="G57" s="221">
        <v>6</v>
      </c>
      <c r="H57" s="221">
        <v>2</v>
      </c>
      <c r="I57" s="221"/>
      <c r="J57" s="221"/>
      <c r="K57" s="221"/>
      <c r="L57" s="221"/>
      <c r="M57" s="221"/>
      <c r="N57" s="221"/>
      <c r="O57" s="221"/>
      <c r="P57" s="221"/>
      <c r="Q57" s="221">
        <v>1</v>
      </c>
      <c r="R57" s="221"/>
      <c r="S57" s="221"/>
      <c r="T57" s="221"/>
      <c r="U57" s="221"/>
      <c r="V57" s="221"/>
      <c r="W57" s="221"/>
      <c r="X57" s="221"/>
      <c r="Y57" s="221"/>
      <c r="Z57" s="221"/>
      <c r="AA57" s="221"/>
      <c r="AB57" s="221"/>
      <c r="AC57" s="221"/>
      <c r="AD57" s="221"/>
      <c r="AE57" s="221"/>
      <c r="AF57" s="221"/>
    </row>
    <row r="58" spans="1:32" x14ac:dyDescent="0.25">
      <c r="A58" s="186">
        <v>56</v>
      </c>
      <c r="B58" s="220" t="s">
        <v>413</v>
      </c>
      <c r="C58" s="222" t="str">
        <f>VLOOKUP(B58,IND!$B$3:$D$121,3,0)</f>
        <v>m</v>
      </c>
      <c r="D58" s="230">
        <f t="shared" si="1"/>
        <v>4</v>
      </c>
      <c r="E58" s="221"/>
      <c r="F58" s="221"/>
      <c r="G58" s="221">
        <v>6</v>
      </c>
      <c r="H58" s="221"/>
      <c r="I58" s="221">
        <v>1</v>
      </c>
      <c r="J58" s="221"/>
      <c r="K58" s="221"/>
      <c r="L58" s="221"/>
      <c r="M58" s="221">
        <v>1</v>
      </c>
      <c r="N58" s="221"/>
      <c r="O58" s="221"/>
      <c r="P58" s="221"/>
      <c r="Q58" s="221">
        <v>1</v>
      </c>
      <c r="R58" s="221"/>
      <c r="S58" s="221"/>
      <c r="T58" s="221"/>
      <c r="U58" s="221"/>
      <c r="V58" s="221"/>
      <c r="W58" s="221"/>
      <c r="X58" s="221"/>
      <c r="Y58" s="221"/>
      <c r="Z58" s="221"/>
      <c r="AA58" s="221"/>
      <c r="AB58" s="221"/>
      <c r="AC58" s="221"/>
      <c r="AD58" s="221"/>
      <c r="AE58" s="221"/>
      <c r="AF58" s="221"/>
    </row>
    <row r="59" spans="1:32" x14ac:dyDescent="0.25">
      <c r="A59" s="186">
        <v>57</v>
      </c>
      <c r="B59" s="220" t="s">
        <v>535</v>
      </c>
      <c r="C59" s="222" t="str">
        <f>VLOOKUP(B59,IND!$B$3:$D$121,3,0)</f>
        <v>m</v>
      </c>
      <c r="D59" s="230">
        <f t="shared" si="1"/>
        <v>4</v>
      </c>
      <c r="E59" s="221">
        <v>2</v>
      </c>
      <c r="F59" s="221"/>
      <c r="G59" s="221">
        <v>2</v>
      </c>
      <c r="H59" s="221">
        <v>1</v>
      </c>
      <c r="I59" s="221">
        <v>8</v>
      </c>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row>
    <row r="60" spans="1:32" x14ac:dyDescent="0.25">
      <c r="A60" s="35">
        <v>58</v>
      </c>
      <c r="B60" s="220" t="s">
        <v>581</v>
      </c>
      <c r="C60" s="222" t="str">
        <f>VLOOKUP(B60,IND!$B$3:$D$121,3,0)</f>
        <v>m</v>
      </c>
      <c r="D60" s="230">
        <f t="shared" si="1"/>
        <v>4</v>
      </c>
      <c r="E60" s="221"/>
      <c r="F60" s="221"/>
      <c r="G60" s="221">
        <v>7</v>
      </c>
      <c r="H60" s="221">
        <v>3</v>
      </c>
      <c r="I60" s="221"/>
      <c r="J60" s="221"/>
      <c r="K60" s="221"/>
      <c r="L60" s="221"/>
      <c r="M60" s="221"/>
      <c r="N60" s="221"/>
      <c r="O60" s="221"/>
      <c r="P60" s="221"/>
      <c r="Q60" s="221">
        <v>1</v>
      </c>
      <c r="R60" s="221"/>
      <c r="S60" s="221"/>
      <c r="T60" s="221"/>
      <c r="U60" s="221"/>
      <c r="V60" s="221">
        <v>2</v>
      </c>
      <c r="W60" s="221"/>
      <c r="X60" s="221"/>
      <c r="Y60" s="221"/>
      <c r="Z60" s="221"/>
      <c r="AA60" s="221"/>
      <c r="AB60" s="221"/>
      <c r="AC60" s="221"/>
      <c r="AD60" s="221"/>
      <c r="AE60" s="221"/>
      <c r="AF60" s="221"/>
    </row>
    <row r="61" spans="1:32" x14ac:dyDescent="0.25">
      <c r="A61" s="186">
        <v>59</v>
      </c>
      <c r="B61" s="220" t="s">
        <v>491</v>
      </c>
      <c r="C61" s="222" t="str">
        <f>VLOOKUP(B61,IND!$B$3:$D$121,3,0)</f>
        <v>NM</v>
      </c>
      <c r="D61" s="230">
        <f t="shared" si="1"/>
        <v>4</v>
      </c>
      <c r="E61" s="221"/>
      <c r="F61" s="221"/>
      <c r="G61" s="221">
        <v>4</v>
      </c>
      <c r="H61" s="221">
        <v>3</v>
      </c>
      <c r="I61" s="221">
        <v>2</v>
      </c>
      <c r="J61" s="221">
        <v>1</v>
      </c>
      <c r="K61" s="221"/>
      <c r="L61" s="221"/>
      <c r="M61" s="221"/>
      <c r="N61" s="221"/>
      <c r="O61" s="221"/>
      <c r="P61" s="221"/>
      <c r="Q61" s="221"/>
      <c r="R61" s="221"/>
      <c r="S61" s="221"/>
      <c r="T61" s="221"/>
      <c r="U61" s="221"/>
      <c r="V61" s="221"/>
      <c r="W61" s="221"/>
      <c r="X61" s="221"/>
      <c r="Y61" s="221"/>
      <c r="Z61" s="221"/>
      <c r="AA61" s="221"/>
      <c r="AB61" s="221"/>
      <c r="AC61" s="221"/>
      <c r="AD61" s="221"/>
      <c r="AE61" s="221"/>
      <c r="AF61" s="221"/>
    </row>
    <row r="62" spans="1:32" x14ac:dyDescent="0.25">
      <c r="A62" s="186">
        <v>60</v>
      </c>
      <c r="B62" s="220" t="s">
        <v>419</v>
      </c>
      <c r="C62" s="222" t="str">
        <f>VLOOKUP(B62,IND!$B$3:$D$121,3,0)</f>
        <v>m</v>
      </c>
      <c r="D62" s="230">
        <f t="shared" si="1"/>
        <v>4</v>
      </c>
      <c r="E62" s="221"/>
      <c r="F62" s="221">
        <v>1</v>
      </c>
      <c r="G62" s="221">
        <v>2</v>
      </c>
      <c r="H62" s="221"/>
      <c r="I62" s="221"/>
      <c r="J62" s="221"/>
      <c r="K62" s="221"/>
      <c r="L62" s="221"/>
      <c r="M62" s="221"/>
      <c r="N62" s="221"/>
      <c r="O62" s="221"/>
      <c r="P62" s="221"/>
      <c r="Q62" s="221">
        <v>1</v>
      </c>
      <c r="R62" s="221"/>
      <c r="S62" s="221"/>
      <c r="T62" s="221"/>
      <c r="U62" s="221"/>
      <c r="V62" s="221"/>
      <c r="W62" s="221"/>
      <c r="X62" s="221"/>
      <c r="Y62" s="221"/>
      <c r="Z62" s="221"/>
      <c r="AA62" s="221">
        <v>1</v>
      </c>
      <c r="AB62" s="221"/>
      <c r="AC62" s="221"/>
      <c r="AD62" s="221"/>
      <c r="AE62" s="221"/>
      <c r="AF62" s="221"/>
    </row>
    <row r="63" spans="1:32" x14ac:dyDescent="0.25">
      <c r="A63" s="35">
        <v>61</v>
      </c>
      <c r="B63" s="220" t="s">
        <v>411</v>
      </c>
      <c r="C63" s="222" t="str">
        <f>VLOOKUP(B63,IND!$B$3:$D$121,3,0)</f>
        <v>m</v>
      </c>
      <c r="D63" s="230">
        <f t="shared" si="1"/>
        <v>4</v>
      </c>
      <c r="E63" s="221"/>
      <c r="F63" s="221"/>
      <c r="G63" s="221">
        <v>3</v>
      </c>
      <c r="H63" s="221">
        <v>1</v>
      </c>
      <c r="I63" s="221">
        <v>7</v>
      </c>
      <c r="J63" s="221"/>
      <c r="K63" s="221"/>
      <c r="L63" s="221"/>
      <c r="M63" s="221"/>
      <c r="N63" s="221"/>
      <c r="O63" s="221"/>
      <c r="P63" s="221"/>
      <c r="Q63" s="221"/>
      <c r="R63" s="221">
        <v>1</v>
      </c>
      <c r="S63" s="221"/>
      <c r="T63" s="221"/>
      <c r="U63" s="221"/>
      <c r="V63" s="221"/>
      <c r="W63" s="221"/>
      <c r="X63" s="221"/>
      <c r="Y63" s="221"/>
      <c r="Z63" s="221"/>
      <c r="AA63" s="221"/>
      <c r="AB63" s="221"/>
      <c r="AC63" s="221"/>
      <c r="AD63" s="221"/>
      <c r="AE63" s="221"/>
      <c r="AF63" s="221"/>
    </row>
    <row r="64" spans="1:32" x14ac:dyDescent="0.25">
      <c r="A64" s="186">
        <v>62</v>
      </c>
      <c r="B64" s="220" t="s">
        <v>137</v>
      </c>
      <c r="C64" s="222" t="str">
        <f>VLOOKUP(B64,IND!$B$3:$D$121,3,0)</f>
        <v>m</v>
      </c>
      <c r="D64" s="230">
        <f t="shared" si="1"/>
        <v>4</v>
      </c>
      <c r="E64" s="221">
        <v>1</v>
      </c>
      <c r="F64" s="221"/>
      <c r="G64" s="221">
        <v>7</v>
      </c>
      <c r="H64" s="221"/>
      <c r="I64" s="221">
        <v>1</v>
      </c>
      <c r="J64" s="221"/>
      <c r="K64" s="221"/>
      <c r="L64" s="221"/>
      <c r="M64" s="221"/>
      <c r="N64" s="221"/>
      <c r="O64" s="221"/>
      <c r="P64" s="221"/>
      <c r="Q64" s="221"/>
      <c r="R64" s="221"/>
      <c r="S64" s="221"/>
      <c r="T64" s="221"/>
      <c r="U64" s="221"/>
      <c r="V64" s="221"/>
      <c r="W64" s="221"/>
      <c r="X64" s="221"/>
      <c r="Y64" s="221"/>
      <c r="Z64" s="221"/>
      <c r="AA64" s="221">
        <v>1</v>
      </c>
      <c r="AB64" s="221"/>
      <c r="AC64" s="221"/>
      <c r="AD64" s="221"/>
      <c r="AE64" s="221"/>
      <c r="AF64" s="221"/>
    </row>
    <row r="65" spans="1:32" x14ac:dyDescent="0.25">
      <c r="A65" s="186">
        <v>63</v>
      </c>
      <c r="B65" s="220" t="s">
        <v>381</v>
      </c>
      <c r="C65" s="222" t="s">
        <v>768</v>
      </c>
      <c r="D65" s="230">
        <f t="shared" si="1"/>
        <v>4</v>
      </c>
      <c r="E65" s="221"/>
      <c r="F65" s="221"/>
      <c r="G65" s="221">
        <v>2</v>
      </c>
      <c r="H65" s="221"/>
      <c r="I65" s="221"/>
      <c r="J65" s="221"/>
      <c r="K65" s="221"/>
      <c r="L65" s="221">
        <v>1</v>
      </c>
      <c r="M65" s="221"/>
      <c r="N65" s="221"/>
      <c r="O65" s="221"/>
      <c r="P65" s="221"/>
      <c r="Q65" s="221">
        <v>1</v>
      </c>
      <c r="R65" s="221"/>
      <c r="S65" s="221">
        <v>1</v>
      </c>
      <c r="T65" s="221"/>
      <c r="U65" s="221"/>
      <c r="V65" s="221"/>
      <c r="W65" s="221"/>
      <c r="X65" s="221"/>
      <c r="Y65" s="221"/>
      <c r="Z65" s="221"/>
      <c r="AA65" s="221"/>
      <c r="AB65" s="221"/>
      <c r="AC65" s="221"/>
      <c r="AD65" s="221"/>
      <c r="AE65" s="221"/>
      <c r="AF65" s="221"/>
    </row>
    <row r="66" spans="1:32" x14ac:dyDescent="0.25">
      <c r="A66" s="35">
        <v>64</v>
      </c>
      <c r="B66" s="220" t="s">
        <v>1014</v>
      </c>
      <c r="C66" s="222" t="s">
        <v>768</v>
      </c>
      <c r="D66" s="230">
        <f t="shared" si="1"/>
        <v>4</v>
      </c>
      <c r="E66" s="221"/>
      <c r="F66" s="221"/>
      <c r="G66" s="221"/>
      <c r="H66" s="221"/>
      <c r="I66" s="221"/>
      <c r="J66" s="221"/>
      <c r="K66" s="221"/>
      <c r="L66" s="221"/>
      <c r="M66" s="221"/>
      <c r="N66" s="221"/>
      <c r="O66" s="221"/>
      <c r="P66" s="221"/>
      <c r="Q66" s="221">
        <v>2</v>
      </c>
      <c r="R66" s="221"/>
      <c r="S66" s="221">
        <v>1</v>
      </c>
      <c r="T66" s="221"/>
      <c r="U66" s="221"/>
      <c r="V66" s="221">
        <v>1</v>
      </c>
      <c r="W66" s="221"/>
      <c r="X66" s="221"/>
      <c r="Y66" s="221"/>
      <c r="Z66" s="221"/>
      <c r="AA66" s="221">
        <v>1</v>
      </c>
      <c r="AB66" s="221"/>
      <c r="AC66" s="221"/>
      <c r="AD66" s="221"/>
      <c r="AE66" s="221"/>
      <c r="AF66" s="221"/>
    </row>
    <row r="67" spans="1:32" x14ac:dyDescent="0.25">
      <c r="A67" s="186">
        <v>65</v>
      </c>
      <c r="B67" s="220" t="s">
        <v>1019</v>
      </c>
      <c r="C67" s="222" t="s">
        <v>768</v>
      </c>
      <c r="D67" s="230">
        <f t="shared" ref="D67:D98" si="2">COUNT(E67:AF67)</f>
        <v>4</v>
      </c>
      <c r="E67" s="221"/>
      <c r="F67" s="221"/>
      <c r="G67" s="221">
        <v>1</v>
      </c>
      <c r="H67" s="221"/>
      <c r="I67" s="221"/>
      <c r="J67" s="221"/>
      <c r="K67" s="221"/>
      <c r="L67" s="221"/>
      <c r="M67" s="221"/>
      <c r="N67" s="221"/>
      <c r="O67" s="221">
        <v>2</v>
      </c>
      <c r="P67" s="221"/>
      <c r="Q67" s="221">
        <v>1</v>
      </c>
      <c r="R67" s="221"/>
      <c r="S67" s="221"/>
      <c r="T67" s="221"/>
      <c r="U67" s="221"/>
      <c r="V67" s="221"/>
      <c r="W67" s="221"/>
      <c r="X67" s="221"/>
      <c r="Y67" s="221"/>
      <c r="Z67" s="221"/>
      <c r="AA67" s="221"/>
      <c r="AB67" s="221"/>
      <c r="AC67" s="221">
        <v>1</v>
      </c>
      <c r="AD67" s="221"/>
      <c r="AE67" s="221"/>
      <c r="AF67" s="221"/>
    </row>
    <row r="68" spans="1:32" x14ac:dyDescent="0.25">
      <c r="A68" s="186">
        <v>66</v>
      </c>
      <c r="B68" s="220" t="s">
        <v>275</v>
      </c>
      <c r="C68" s="222" t="str">
        <f>VLOOKUP(B68,IND!$B$3:$D$121,3,0)</f>
        <v>m</v>
      </c>
      <c r="D68" s="230">
        <f t="shared" si="2"/>
        <v>3</v>
      </c>
      <c r="E68" s="221"/>
      <c r="F68" s="221"/>
      <c r="G68" s="221">
        <v>2</v>
      </c>
      <c r="H68" s="221"/>
      <c r="I68" s="221"/>
      <c r="J68" s="221"/>
      <c r="K68" s="221"/>
      <c r="L68" s="221"/>
      <c r="M68" s="221">
        <v>2</v>
      </c>
      <c r="N68" s="221"/>
      <c r="O68" s="221"/>
      <c r="P68" s="221"/>
      <c r="Q68" s="221">
        <v>1</v>
      </c>
      <c r="R68" s="221"/>
      <c r="S68" s="221"/>
      <c r="T68" s="221"/>
      <c r="U68" s="221"/>
      <c r="V68" s="221"/>
      <c r="W68" s="221"/>
      <c r="X68" s="221"/>
      <c r="Y68" s="221"/>
      <c r="Z68" s="221"/>
      <c r="AA68" s="221"/>
      <c r="AB68" s="221"/>
      <c r="AC68" s="221"/>
      <c r="AD68" s="221"/>
      <c r="AE68" s="221"/>
      <c r="AF68" s="221"/>
    </row>
    <row r="69" spans="1:32" x14ac:dyDescent="0.25">
      <c r="A69" s="35">
        <v>67</v>
      </c>
      <c r="B69" s="220" t="s">
        <v>208</v>
      </c>
      <c r="C69" s="222" t="str">
        <f>VLOOKUP(B69,IND!$B$3:$D$121,3,0)</f>
        <v>NM</v>
      </c>
      <c r="D69" s="230">
        <f t="shared" si="2"/>
        <v>3</v>
      </c>
      <c r="E69" s="221"/>
      <c r="F69" s="221"/>
      <c r="G69" s="221"/>
      <c r="H69" s="221">
        <v>2</v>
      </c>
      <c r="I69" s="221">
        <v>2</v>
      </c>
      <c r="J69" s="221"/>
      <c r="K69" s="221"/>
      <c r="L69" s="221"/>
      <c r="M69" s="221"/>
      <c r="N69" s="221"/>
      <c r="O69" s="221"/>
      <c r="P69" s="221"/>
      <c r="Q69" s="221"/>
      <c r="R69" s="221"/>
      <c r="S69" s="221"/>
      <c r="T69" s="221"/>
      <c r="U69" s="221"/>
      <c r="V69" s="221">
        <v>1</v>
      </c>
      <c r="W69" s="221"/>
      <c r="X69" s="221"/>
      <c r="Y69" s="221"/>
      <c r="Z69" s="221"/>
      <c r="AA69" s="221"/>
      <c r="AB69" s="221"/>
      <c r="AC69" s="221"/>
      <c r="AD69" s="221"/>
      <c r="AE69" s="221"/>
      <c r="AF69" s="221"/>
    </row>
    <row r="70" spans="1:32" x14ac:dyDescent="0.25">
      <c r="A70" s="186">
        <v>68</v>
      </c>
      <c r="B70" s="220" t="s">
        <v>537</v>
      </c>
      <c r="C70" s="222" t="str">
        <f>VLOOKUP(B70,IND!$B$3:$D$121,3,0)</f>
        <v>m</v>
      </c>
      <c r="D70" s="230">
        <f t="shared" si="2"/>
        <v>3</v>
      </c>
      <c r="E70" s="221"/>
      <c r="F70" s="221"/>
      <c r="G70" s="221">
        <v>2</v>
      </c>
      <c r="H70" s="221">
        <v>1</v>
      </c>
      <c r="I70" s="221"/>
      <c r="J70" s="221">
        <v>1</v>
      </c>
      <c r="K70" s="221"/>
      <c r="L70" s="221"/>
      <c r="M70" s="221"/>
      <c r="N70" s="221"/>
      <c r="O70" s="221"/>
      <c r="P70" s="221"/>
      <c r="Q70" s="221"/>
      <c r="R70" s="221"/>
      <c r="S70" s="221"/>
      <c r="T70" s="221"/>
      <c r="U70" s="221"/>
      <c r="V70" s="221"/>
      <c r="W70" s="221"/>
      <c r="X70" s="221"/>
      <c r="Y70" s="221"/>
      <c r="Z70" s="221"/>
      <c r="AA70" s="221"/>
      <c r="AB70" s="221"/>
      <c r="AC70" s="221"/>
      <c r="AD70" s="221"/>
      <c r="AE70" s="221"/>
      <c r="AF70" s="221"/>
    </row>
    <row r="71" spans="1:32" x14ac:dyDescent="0.25">
      <c r="A71" s="186">
        <v>69</v>
      </c>
      <c r="B71" s="220" t="s">
        <v>195</v>
      </c>
      <c r="C71" s="222" t="str">
        <f>VLOOKUP(B71,IND!$B$3:$D$121,3,0)</f>
        <v>m</v>
      </c>
      <c r="D71" s="230">
        <f t="shared" si="2"/>
        <v>3</v>
      </c>
      <c r="E71" s="221"/>
      <c r="F71" s="221"/>
      <c r="G71" s="221">
        <v>1</v>
      </c>
      <c r="H71" s="221"/>
      <c r="I71" s="221"/>
      <c r="J71" s="221">
        <v>1</v>
      </c>
      <c r="K71" s="221"/>
      <c r="L71" s="221"/>
      <c r="M71" s="221"/>
      <c r="N71" s="221"/>
      <c r="O71" s="221"/>
      <c r="P71" s="221"/>
      <c r="Q71" s="221">
        <v>1</v>
      </c>
      <c r="R71" s="221"/>
      <c r="S71" s="221"/>
      <c r="T71" s="221"/>
      <c r="U71" s="221"/>
      <c r="V71" s="221"/>
      <c r="W71" s="221"/>
      <c r="X71" s="221"/>
      <c r="Y71" s="221"/>
      <c r="Z71" s="221"/>
      <c r="AA71" s="221"/>
      <c r="AB71" s="221"/>
      <c r="AC71" s="221"/>
      <c r="AD71" s="221"/>
      <c r="AE71" s="221"/>
      <c r="AF71" s="221"/>
    </row>
    <row r="72" spans="1:32" x14ac:dyDescent="0.25">
      <c r="A72" s="35">
        <v>70</v>
      </c>
      <c r="B72" s="220" t="s">
        <v>192</v>
      </c>
      <c r="C72" s="222" t="str">
        <f>VLOOKUP(B72,IND!$B$3:$D$121,3,0)</f>
        <v>m</v>
      </c>
      <c r="D72" s="230">
        <f t="shared" si="2"/>
        <v>3</v>
      </c>
      <c r="E72" s="221">
        <v>1</v>
      </c>
      <c r="F72" s="221"/>
      <c r="G72" s="221">
        <v>4</v>
      </c>
      <c r="H72" s="221"/>
      <c r="I72" s="221">
        <v>2</v>
      </c>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row>
    <row r="73" spans="1:32" x14ac:dyDescent="0.25">
      <c r="A73" s="186">
        <v>71</v>
      </c>
      <c r="B73" s="220" t="s">
        <v>142</v>
      </c>
      <c r="C73" s="222" t="str">
        <f>VLOOKUP(B73,IND!$B$3:$D$121,3,0)</f>
        <v>m</v>
      </c>
      <c r="D73" s="230">
        <f t="shared" si="2"/>
        <v>3</v>
      </c>
      <c r="E73" s="221"/>
      <c r="F73" s="221">
        <v>2</v>
      </c>
      <c r="G73" s="221">
        <v>3</v>
      </c>
      <c r="H73" s="221">
        <v>2</v>
      </c>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row>
    <row r="74" spans="1:32" x14ac:dyDescent="0.25">
      <c r="A74" s="186">
        <v>72</v>
      </c>
      <c r="B74" s="220" t="s">
        <v>136</v>
      </c>
      <c r="C74" s="222" t="str">
        <f>VLOOKUP(B74,IND!$B$3:$D$121,3,0)</f>
        <v>m</v>
      </c>
      <c r="D74" s="230">
        <f t="shared" si="2"/>
        <v>3</v>
      </c>
      <c r="E74" s="221">
        <v>2</v>
      </c>
      <c r="F74" s="221"/>
      <c r="G74" s="221">
        <v>3</v>
      </c>
      <c r="H74" s="221"/>
      <c r="I74" s="221"/>
      <c r="J74" s="221"/>
      <c r="K74" s="221"/>
      <c r="L74" s="221"/>
      <c r="M74" s="221"/>
      <c r="N74" s="221"/>
      <c r="O74" s="221"/>
      <c r="P74" s="221"/>
      <c r="Q74" s="221"/>
      <c r="R74" s="221"/>
      <c r="S74" s="221"/>
      <c r="T74" s="221"/>
      <c r="U74" s="221"/>
      <c r="V74" s="221">
        <v>1</v>
      </c>
      <c r="W74" s="221"/>
      <c r="X74" s="221"/>
      <c r="Y74" s="221"/>
      <c r="Z74" s="221"/>
      <c r="AA74" s="221"/>
      <c r="AB74" s="221"/>
      <c r="AC74" s="221"/>
      <c r="AD74" s="221"/>
      <c r="AE74" s="221"/>
      <c r="AF74" s="221"/>
    </row>
    <row r="75" spans="1:32" x14ac:dyDescent="0.25">
      <c r="A75" s="35">
        <v>73</v>
      </c>
      <c r="B75" s="220" t="s">
        <v>196</v>
      </c>
      <c r="C75" s="222" t="str">
        <f>VLOOKUP(B75,IND!$B$3:$D$121,3,0)</f>
        <v>m</v>
      </c>
      <c r="D75" s="230">
        <f t="shared" si="2"/>
        <v>3</v>
      </c>
      <c r="E75" s="221"/>
      <c r="F75" s="221"/>
      <c r="G75" s="221">
        <v>4</v>
      </c>
      <c r="H75" s="221"/>
      <c r="I75" s="221"/>
      <c r="J75" s="221">
        <v>1</v>
      </c>
      <c r="K75" s="221"/>
      <c r="L75" s="221"/>
      <c r="M75" s="221">
        <v>1</v>
      </c>
      <c r="N75" s="221"/>
      <c r="O75" s="221"/>
      <c r="P75" s="221"/>
      <c r="Q75" s="221"/>
      <c r="R75" s="221"/>
      <c r="S75" s="221"/>
      <c r="T75" s="221"/>
      <c r="U75" s="221"/>
      <c r="V75" s="221"/>
      <c r="W75" s="221"/>
      <c r="X75" s="221"/>
      <c r="Y75" s="221"/>
      <c r="Z75" s="221"/>
      <c r="AA75" s="221"/>
      <c r="AB75" s="221"/>
      <c r="AC75" s="221"/>
      <c r="AD75" s="221"/>
      <c r="AE75" s="221"/>
      <c r="AF75" s="221"/>
    </row>
    <row r="76" spans="1:32" x14ac:dyDescent="0.25">
      <c r="A76" s="186">
        <v>74</v>
      </c>
      <c r="B76" s="220" t="s">
        <v>1016</v>
      </c>
      <c r="C76" s="222" t="s">
        <v>768</v>
      </c>
      <c r="D76" s="230">
        <f t="shared" si="2"/>
        <v>3</v>
      </c>
      <c r="E76" s="221"/>
      <c r="F76" s="221"/>
      <c r="G76" s="221"/>
      <c r="H76" s="221"/>
      <c r="I76" s="221">
        <v>1</v>
      </c>
      <c r="J76" s="221"/>
      <c r="K76" s="221"/>
      <c r="L76" s="221"/>
      <c r="M76" s="221"/>
      <c r="N76" s="221"/>
      <c r="O76" s="221"/>
      <c r="P76" s="221"/>
      <c r="Q76" s="221"/>
      <c r="R76" s="221"/>
      <c r="S76" s="221">
        <v>2</v>
      </c>
      <c r="T76" s="221"/>
      <c r="U76" s="221"/>
      <c r="V76" s="221"/>
      <c r="W76" s="221"/>
      <c r="X76" s="221"/>
      <c r="Y76" s="221"/>
      <c r="Z76" s="221"/>
      <c r="AA76" s="221"/>
      <c r="AB76" s="221"/>
      <c r="AC76" s="221">
        <v>24</v>
      </c>
      <c r="AD76" s="221"/>
      <c r="AE76" s="221"/>
      <c r="AF76" s="221"/>
    </row>
    <row r="77" spans="1:32" x14ac:dyDescent="0.25">
      <c r="A77" s="186">
        <v>75</v>
      </c>
      <c r="B77" s="220" t="s">
        <v>713</v>
      </c>
      <c r="C77" s="222" t="str">
        <f>VLOOKUP(B77,IND!$B$3:$D$121,3,0)</f>
        <v>m</v>
      </c>
      <c r="D77" s="230">
        <f t="shared" si="2"/>
        <v>2</v>
      </c>
      <c r="E77" s="221"/>
      <c r="F77" s="221">
        <v>1</v>
      </c>
      <c r="G77" s="221"/>
      <c r="H77" s="221"/>
      <c r="I77" s="221"/>
      <c r="J77" s="221"/>
      <c r="K77" s="221"/>
      <c r="L77" s="221"/>
      <c r="M77" s="221"/>
      <c r="N77" s="221"/>
      <c r="O77" s="221"/>
      <c r="P77" s="221"/>
      <c r="Q77" s="221">
        <v>1</v>
      </c>
      <c r="R77" s="221"/>
      <c r="S77" s="221"/>
      <c r="T77" s="221"/>
      <c r="U77" s="221"/>
      <c r="V77" s="221"/>
      <c r="W77" s="221"/>
      <c r="X77" s="221"/>
      <c r="Y77" s="221"/>
      <c r="Z77" s="221"/>
      <c r="AA77" s="221"/>
      <c r="AB77" s="221"/>
      <c r="AC77" s="221"/>
      <c r="AD77" s="221"/>
      <c r="AE77" s="221"/>
      <c r="AF77" s="221"/>
    </row>
    <row r="78" spans="1:32" x14ac:dyDescent="0.25">
      <c r="A78" s="35">
        <v>76</v>
      </c>
      <c r="B78" s="220" t="s">
        <v>524</v>
      </c>
      <c r="C78" s="222" t="str">
        <f>VLOOKUP(B78,IND!$B$3:$D$121,3,0)</f>
        <v>m</v>
      </c>
      <c r="D78" s="230">
        <f t="shared" si="2"/>
        <v>2</v>
      </c>
      <c r="E78" s="221"/>
      <c r="F78" s="221"/>
      <c r="G78" s="221">
        <v>2</v>
      </c>
      <c r="H78" s="221">
        <v>1</v>
      </c>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row>
    <row r="79" spans="1:32" x14ac:dyDescent="0.25">
      <c r="A79" s="186">
        <v>77</v>
      </c>
      <c r="B79" s="220" t="s">
        <v>357</v>
      </c>
      <c r="C79" s="222" t="str">
        <f>VLOOKUP(B79,IND!$B$3:$D$121,3,0)</f>
        <v>m</v>
      </c>
      <c r="D79" s="230">
        <f t="shared" si="2"/>
        <v>2</v>
      </c>
      <c r="E79" s="221"/>
      <c r="F79" s="221">
        <v>1</v>
      </c>
      <c r="G79" s="221">
        <v>4</v>
      </c>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row>
    <row r="80" spans="1:32" x14ac:dyDescent="0.25">
      <c r="A80" s="186">
        <v>78</v>
      </c>
      <c r="B80" s="220" t="s">
        <v>545</v>
      </c>
      <c r="C80" s="222" t="str">
        <f>VLOOKUP(B80,IND!$B$3:$D$121,3,0)</f>
        <v>m</v>
      </c>
      <c r="D80" s="230">
        <f t="shared" si="2"/>
        <v>2</v>
      </c>
      <c r="E80" s="221"/>
      <c r="F80" s="221"/>
      <c r="G80" s="221"/>
      <c r="H80" s="221"/>
      <c r="I80" s="221"/>
      <c r="J80" s="221"/>
      <c r="K80" s="221">
        <v>1</v>
      </c>
      <c r="L80" s="221"/>
      <c r="M80" s="221"/>
      <c r="N80" s="221"/>
      <c r="O80" s="221"/>
      <c r="P80" s="221"/>
      <c r="Q80" s="221"/>
      <c r="R80" s="221"/>
      <c r="S80" s="221"/>
      <c r="T80" s="221"/>
      <c r="U80" s="221"/>
      <c r="V80" s="221">
        <v>1</v>
      </c>
      <c r="W80" s="221"/>
      <c r="X80" s="221"/>
      <c r="Y80" s="221"/>
      <c r="Z80" s="221"/>
      <c r="AA80" s="221"/>
      <c r="AB80" s="221"/>
      <c r="AC80" s="221"/>
      <c r="AD80" s="221"/>
      <c r="AE80" s="221"/>
      <c r="AF80" s="221"/>
    </row>
    <row r="81" spans="1:32" x14ac:dyDescent="0.25">
      <c r="A81" s="35">
        <v>79</v>
      </c>
      <c r="B81" s="220" t="s">
        <v>302</v>
      </c>
      <c r="C81" s="222" t="str">
        <f>VLOOKUP(B81,IND!$B$3:$D$121,3,0)</f>
        <v>m</v>
      </c>
      <c r="D81" s="230">
        <f t="shared" si="2"/>
        <v>2</v>
      </c>
      <c r="E81" s="221"/>
      <c r="F81" s="221"/>
      <c r="G81" s="221"/>
      <c r="H81" s="221">
        <v>1</v>
      </c>
      <c r="I81" s="221">
        <v>1</v>
      </c>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row>
    <row r="82" spans="1:32" x14ac:dyDescent="0.25">
      <c r="A82" s="186">
        <v>80</v>
      </c>
      <c r="B82" s="220" t="s">
        <v>540</v>
      </c>
      <c r="C82" s="222" t="str">
        <f>VLOOKUP(B82,IND!$B$3:$D$121,3,0)</f>
        <v>m</v>
      </c>
      <c r="D82" s="230">
        <f t="shared" si="2"/>
        <v>2</v>
      </c>
      <c r="E82" s="221"/>
      <c r="F82" s="221"/>
      <c r="G82" s="221">
        <v>14</v>
      </c>
      <c r="H82" s="221"/>
      <c r="I82" s="221"/>
      <c r="J82" s="221"/>
      <c r="K82" s="221"/>
      <c r="L82" s="221"/>
      <c r="M82" s="221"/>
      <c r="N82" s="221"/>
      <c r="O82" s="221"/>
      <c r="P82" s="221"/>
      <c r="Q82" s="221"/>
      <c r="R82" s="221"/>
      <c r="S82" s="221"/>
      <c r="T82" s="221"/>
      <c r="U82" s="221"/>
      <c r="V82" s="221"/>
      <c r="W82" s="221"/>
      <c r="X82" s="221"/>
      <c r="Y82" s="221">
        <v>1</v>
      </c>
      <c r="Z82" s="221"/>
      <c r="AA82" s="221"/>
      <c r="AB82" s="221"/>
      <c r="AC82" s="221"/>
      <c r="AD82" s="221"/>
      <c r="AE82" s="221"/>
      <c r="AF82" s="221"/>
    </row>
    <row r="83" spans="1:32" x14ac:dyDescent="0.25">
      <c r="A83" s="186">
        <v>81</v>
      </c>
      <c r="B83" s="220" t="s">
        <v>418</v>
      </c>
      <c r="C83" s="222" t="str">
        <f>VLOOKUP(B83,IND!$B$3:$D$121,3,0)</f>
        <v>m</v>
      </c>
      <c r="D83" s="230">
        <f t="shared" si="2"/>
        <v>2</v>
      </c>
      <c r="E83" s="221"/>
      <c r="F83" s="221"/>
      <c r="G83" s="221">
        <v>2</v>
      </c>
      <c r="H83" s="221"/>
      <c r="I83" s="221"/>
      <c r="J83" s="221"/>
      <c r="K83" s="221"/>
      <c r="L83" s="221"/>
      <c r="M83" s="221">
        <v>1</v>
      </c>
      <c r="N83" s="221"/>
      <c r="O83" s="221"/>
      <c r="P83" s="221"/>
      <c r="Q83" s="221"/>
      <c r="R83" s="221"/>
      <c r="S83" s="221"/>
      <c r="T83" s="221"/>
      <c r="U83" s="221"/>
      <c r="V83" s="221"/>
      <c r="W83" s="221"/>
      <c r="X83" s="221"/>
      <c r="Y83" s="221"/>
      <c r="Z83" s="221"/>
      <c r="AA83" s="221"/>
      <c r="AB83" s="221"/>
      <c r="AC83" s="221"/>
      <c r="AD83" s="221"/>
      <c r="AE83" s="221"/>
      <c r="AF83" s="221"/>
    </row>
    <row r="84" spans="1:32" x14ac:dyDescent="0.25">
      <c r="A84" s="35">
        <v>82</v>
      </c>
      <c r="B84" s="220" t="s">
        <v>587</v>
      </c>
      <c r="C84" s="222" t="str">
        <f>VLOOKUP(B84,IND!$B$3:$D$121,3,0)</f>
        <v>NM</v>
      </c>
      <c r="D84" s="230">
        <f t="shared" si="2"/>
        <v>2</v>
      </c>
      <c r="E84" s="221"/>
      <c r="F84" s="221"/>
      <c r="G84" s="221">
        <v>1</v>
      </c>
      <c r="H84" s="221"/>
      <c r="I84" s="221">
        <v>1</v>
      </c>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row>
    <row r="85" spans="1:32" x14ac:dyDescent="0.25">
      <c r="A85" s="186">
        <v>83</v>
      </c>
      <c r="B85" s="220" t="s">
        <v>536</v>
      </c>
      <c r="C85" s="222" t="str">
        <f>VLOOKUP(B85,IND!$B$3:$D$121,3,0)</f>
        <v>m</v>
      </c>
      <c r="D85" s="230">
        <f t="shared" si="2"/>
        <v>2</v>
      </c>
      <c r="E85" s="221"/>
      <c r="F85" s="221"/>
      <c r="G85" s="221">
        <v>2</v>
      </c>
      <c r="H85" s="221"/>
      <c r="I85" s="221"/>
      <c r="J85" s="221"/>
      <c r="K85" s="221"/>
      <c r="L85" s="221"/>
      <c r="M85" s="221">
        <v>1</v>
      </c>
      <c r="N85" s="221"/>
      <c r="O85" s="221"/>
      <c r="P85" s="221"/>
      <c r="Q85" s="221"/>
      <c r="R85" s="221"/>
      <c r="S85" s="221"/>
      <c r="T85" s="221"/>
      <c r="U85" s="221"/>
      <c r="V85" s="221"/>
      <c r="W85" s="221"/>
      <c r="X85" s="221"/>
      <c r="Y85" s="221"/>
      <c r="Z85" s="221"/>
      <c r="AA85" s="221"/>
      <c r="AB85" s="221"/>
      <c r="AC85" s="221"/>
      <c r="AD85" s="221"/>
      <c r="AE85" s="221"/>
      <c r="AF85" s="221"/>
    </row>
    <row r="86" spans="1:32" x14ac:dyDescent="0.25">
      <c r="A86" s="186">
        <v>84</v>
      </c>
      <c r="B86" s="220" t="s">
        <v>408</v>
      </c>
      <c r="C86" s="222" t="str">
        <f>VLOOKUP(B86,IND!$B$3:$D$121,3,0)</f>
        <v>m</v>
      </c>
      <c r="D86" s="230">
        <f t="shared" si="2"/>
        <v>2</v>
      </c>
      <c r="E86" s="221"/>
      <c r="F86" s="221"/>
      <c r="G86" s="221">
        <v>2</v>
      </c>
      <c r="H86" s="221"/>
      <c r="I86" s="221"/>
      <c r="J86" s="221"/>
      <c r="K86" s="221"/>
      <c r="L86" s="221"/>
      <c r="M86" s="221"/>
      <c r="N86" s="221"/>
      <c r="O86" s="221"/>
      <c r="P86" s="221"/>
      <c r="Q86" s="221"/>
      <c r="R86" s="221"/>
      <c r="S86" s="221"/>
      <c r="T86" s="221"/>
      <c r="U86" s="221">
        <v>1</v>
      </c>
      <c r="V86" s="221"/>
      <c r="W86" s="221"/>
      <c r="X86" s="221"/>
      <c r="Y86" s="221"/>
      <c r="Z86" s="221"/>
      <c r="AA86" s="221"/>
      <c r="AB86" s="221"/>
      <c r="AC86" s="221"/>
      <c r="AD86" s="221"/>
      <c r="AE86" s="221"/>
      <c r="AF86" s="221"/>
    </row>
    <row r="87" spans="1:32" x14ac:dyDescent="0.25">
      <c r="A87" s="35">
        <v>85</v>
      </c>
      <c r="B87" s="220" t="s">
        <v>640</v>
      </c>
      <c r="C87" s="222" t="str">
        <f>VLOOKUP(B87,IND!$B$3:$D$121,3,0)</f>
        <v>m</v>
      </c>
      <c r="D87" s="230">
        <f t="shared" si="2"/>
        <v>2</v>
      </c>
      <c r="E87" s="221"/>
      <c r="F87" s="221"/>
      <c r="G87" s="221">
        <v>5</v>
      </c>
      <c r="H87" s="221"/>
      <c r="I87" s="221">
        <v>1</v>
      </c>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row>
    <row r="88" spans="1:32" x14ac:dyDescent="0.25">
      <c r="A88" s="186">
        <v>86</v>
      </c>
      <c r="B88" s="220" t="s">
        <v>639</v>
      </c>
      <c r="C88" s="222" t="str">
        <f>VLOOKUP(B88,IND!$B$3:$D$121,3,0)</f>
        <v>m</v>
      </c>
      <c r="D88" s="230">
        <f t="shared" si="2"/>
        <v>2</v>
      </c>
      <c r="E88" s="221"/>
      <c r="F88" s="221"/>
      <c r="G88" s="221">
        <v>1</v>
      </c>
      <c r="H88" s="221"/>
      <c r="I88" s="221"/>
      <c r="J88" s="221"/>
      <c r="K88" s="221"/>
      <c r="L88" s="221"/>
      <c r="M88" s="221"/>
      <c r="N88" s="221"/>
      <c r="O88" s="221"/>
      <c r="P88" s="221"/>
      <c r="Q88" s="221"/>
      <c r="R88" s="221"/>
      <c r="S88" s="221">
        <v>1</v>
      </c>
      <c r="T88" s="221"/>
      <c r="U88" s="221"/>
      <c r="V88" s="221"/>
      <c r="W88" s="221"/>
      <c r="X88" s="221"/>
      <c r="Y88" s="221"/>
      <c r="Z88" s="221"/>
      <c r="AA88" s="221"/>
      <c r="AB88" s="221"/>
      <c r="AC88" s="221"/>
      <c r="AD88" s="221"/>
      <c r="AE88" s="221"/>
      <c r="AF88" s="221"/>
    </row>
    <row r="89" spans="1:32" x14ac:dyDescent="0.25">
      <c r="A89" s="186">
        <v>87</v>
      </c>
      <c r="B89" s="220" t="s">
        <v>138</v>
      </c>
      <c r="C89" s="222" t="str">
        <f>VLOOKUP(B89,IND!$B$3:$D$121,3,0)</f>
        <v>m</v>
      </c>
      <c r="D89" s="230">
        <f t="shared" si="2"/>
        <v>2</v>
      </c>
      <c r="E89" s="221"/>
      <c r="F89" s="221"/>
      <c r="G89" s="221">
        <v>3</v>
      </c>
      <c r="H89" s="221"/>
      <c r="I89" s="221">
        <v>3</v>
      </c>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row>
    <row r="90" spans="1:32" x14ac:dyDescent="0.25">
      <c r="A90" s="35">
        <v>88</v>
      </c>
      <c r="B90" s="220" t="s">
        <v>214</v>
      </c>
      <c r="C90" s="222" t="str">
        <f>VLOOKUP(B90,IND!$B$3:$D$121,3,0)</f>
        <v>nm</v>
      </c>
      <c r="D90" s="230">
        <f t="shared" si="2"/>
        <v>2</v>
      </c>
      <c r="E90" s="221"/>
      <c r="F90" s="221"/>
      <c r="G90" s="221">
        <v>1</v>
      </c>
      <c r="H90" s="221"/>
      <c r="I90" s="221"/>
      <c r="J90" s="221">
        <v>1</v>
      </c>
      <c r="K90" s="221"/>
      <c r="L90" s="221"/>
      <c r="M90" s="221"/>
      <c r="N90" s="221"/>
      <c r="O90" s="221"/>
      <c r="P90" s="221"/>
      <c r="Q90" s="221"/>
      <c r="R90" s="221"/>
      <c r="S90" s="221"/>
      <c r="T90" s="221"/>
      <c r="U90" s="221"/>
      <c r="V90" s="221"/>
      <c r="W90" s="221"/>
      <c r="X90" s="221"/>
      <c r="Y90" s="221"/>
      <c r="Z90" s="221"/>
      <c r="AA90" s="221"/>
      <c r="AB90" s="221"/>
      <c r="AC90" s="221"/>
      <c r="AD90" s="221"/>
      <c r="AE90" s="221"/>
      <c r="AF90" s="221"/>
    </row>
    <row r="91" spans="1:32" x14ac:dyDescent="0.25">
      <c r="A91" s="186">
        <v>89</v>
      </c>
      <c r="B91" s="220" t="s">
        <v>820</v>
      </c>
      <c r="C91" s="222" t="s">
        <v>768</v>
      </c>
      <c r="D91" s="230">
        <f t="shared" si="2"/>
        <v>2</v>
      </c>
      <c r="E91" s="221"/>
      <c r="F91" s="221"/>
      <c r="G91" s="221">
        <v>1</v>
      </c>
      <c r="H91" s="221"/>
      <c r="I91" s="221"/>
      <c r="J91" s="221"/>
      <c r="K91" s="221"/>
      <c r="L91" s="221"/>
      <c r="M91" s="221">
        <v>2</v>
      </c>
      <c r="N91" s="221"/>
      <c r="O91" s="221"/>
      <c r="P91" s="221"/>
      <c r="Q91" s="221"/>
      <c r="R91" s="221"/>
      <c r="S91" s="221"/>
      <c r="T91" s="221"/>
      <c r="U91" s="221"/>
      <c r="V91" s="221"/>
      <c r="W91" s="221"/>
      <c r="X91" s="221"/>
      <c r="Y91" s="221"/>
      <c r="Z91" s="221"/>
      <c r="AA91" s="221"/>
      <c r="AB91" s="221"/>
      <c r="AC91" s="221"/>
      <c r="AD91" s="221"/>
      <c r="AE91" s="221"/>
      <c r="AF91" s="221"/>
    </row>
    <row r="92" spans="1:32" x14ac:dyDescent="0.25">
      <c r="A92" s="186">
        <v>90</v>
      </c>
      <c r="B92" s="220" t="s">
        <v>823</v>
      </c>
      <c r="C92" s="222" t="s">
        <v>768</v>
      </c>
      <c r="D92" s="230">
        <f t="shared" si="2"/>
        <v>2</v>
      </c>
      <c r="E92" s="221"/>
      <c r="F92" s="221"/>
      <c r="G92" s="221">
        <v>1</v>
      </c>
      <c r="H92" s="221"/>
      <c r="I92" s="221"/>
      <c r="J92" s="221">
        <v>3</v>
      </c>
      <c r="K92" s="221"/>
      <c r="L92" s="221"/>
      <c r="M92" s="221"/>
      <c r="N92" s="221"/>
      <c r="O92" s="221"/>
      <c r="P92" s="221"/>
      <c r="Q92" s="221"/>
      <c r="R92" s="221"/>
      <c r="S92" s="221"/>
      <c r="T92" s="221"/>
      <c r="U92" s="221"/>
      <c r="V92" s="221"/>
      <c r="W92" s="221"/>
      <c r="X92" s="221"/>
      <c r="Y92" s="221"/>
      <c r="Z92" s="221"/>
      <c r="AA92" s="221"/>
      <c r="AB92" s="221"/>
      <c r="AC92" s="221"/>
      <c r="AD92" s="221"/>
      <c r="AE92" s="221"/>
      <c r="AF92" s="221"/>
    </row>
    <row r="93" spans="1:32" x14ac:dyDescent="0.25">
      <c r="A93" s="35">
        <v>91</v>
      </c>
      <c r="B93" s="220" t="s">
        <v>841</v>
      </c>
      <c r="C93" s="222" t="s">
        <v>768</v>
      </c>
      <c r="D93" s="230">
        <f t="shared" si="2"/>
        <v>2</v>
      </c>
      <c r="E93" s="221"/>
      <c r="F93" s="221"/>
      <c r="G93" s="221"/>
      <c r="H93" s="221"/>
      <c r="I93" s="221"/>
      <c r="J93" s="221"/>
      <c r="K93" s="221"/>
      <c r="L93" s="221"/>
      <c r="M93" s="221">
        <v>1</v>
      </c>
      <c r="N93" s="221"/>
      <c r="O93" s="221"/>
      <c r="P93" s="221"/>
      <c r="Q93" s="221">
        <v>1</v>
      </c>
      <c r="R93" s="221"/>
      <c r="S93" s="221"/>
      <c r="T93" s="221"/>
      <c r="U93" s="221"/>
      <c r="V93" s="221"/>
      <c r="W93" s="221"/>
      <c r="X93" s="221"/>
      <c r="Y93" s="221"/>
      <c r="Z93" s="221"/>
      <c r="AA93" s="221"/>
      <c r="AB93" s="221"/>
      <c r="AC93" s="221"/>
      <c r="AD93" s="221"/>
      <c r="AE93" s="221"/>
      <c r="AF93" s="221"/>
    </row>
    <row r="94" spans="1:32" x14ac:dyDescent="0.25">
      <c r="A94" s="186">
        <v>92</v>
      </c>
      <c r="B94" s="220" t="s">
        <v>839</v>
      </c>
      <c r="C94" s="222" t="s">
        <v>768</v>
      </c>
      <c r="D94" s="230">
        <f t="shared" si="2"/>
        <v>2</v>
      </c>
      <c r="E94" s="221"/>
      <c r="F94" s="221"/>
      <c r="G94" s="221">
        <v>1</v>
      </c>
      <c r="H94" s="221"/>
      <c r="I94" s="221"/>
      <c r="J94" s="221"/>
      <c r="K94" s="221"/>
      <c r="L94" s="221"/>
      <c r="M94" s="221">
        <v>1</v>
      </c>
      <c r="N94" s="221"/>
      <c r="O94" s="221"/>
      <c r="P94" s="221"/>
      <c r="Q94" s="221"/>
      <c r="R94" s="221"/>
      <c r="S94" s="221"/>
      <c r="T94" s="221"/>
      <c r="U94" s="221"/>
      <c r="V94" s="221"/>
      <c r="W94" s="221"/>
      <c r="X94" s="221"/>
      <c r="Y94" s="221"/>
      <c r="Z94" s="221"/>
      <c r="AA94" s="221"/>
      <c r="AB94" s="221"/>
      <c r="AC94" s="221"/>
      <c r="AD94" s="221"/>
      <c r="AE94" s="221"/>
      <c r="AF94" s="221"/>
    </row>
    <row r="95" spans="1:32" x14ac:dyDescent="0.25">
      <c r="A95" s="186">
        <v>93</v>
      </c>
      <c r="B95" s="220" t="s">
        <v>836</v>
      </c>
      <c r="C95" s="222" t="s">
        <v>768</v>
      </c>
      <c r="D95" s="230">
        <f t="shared" si="2"/>
        <v>2</v>
      </c>
      <c r="E95" s="221"/>
      <c r="F95" s="221"/>
      <c r="G95" s="221">
        <v>1</v>
      </c>
      <c r="H95" s="221"/>
      <c r="I95" s="221"/>
      <c r="J95" s="221"/>
      <c r="K95" s="221"/>
      <c r="L95" s="221"/>
      <c r="M95" s="221">
        <v>1</v>
      </c>
      <c r="N95" s="221"/>
      <c r="O95" s="221"/>
      <c r="P95" s="221"/>
      <c r="Q95" s="221"/>
      <c r="R95" s="221"/>
      <c r="S95" s="221"/>
      <c r="T95" s="221"/>
      <c r="U95" s="221"/>
      <c r="V95" s="221"/>
      <c r="W95" s="221"/>
      <c r="X95" s="221"/>
      <c r="Y95" s="221"/>
      <c r="Z95" s="221"/>
      <c r="AA95" s="221"/>
      <c r="AB95" s="221"/>
      <c r="AC95" s="221"/>
      <c r="AD95" s="221"/>
      <c r="AE95" s="221"/>
      <c r="AF95" s="221"/>
    </row>
    <row r="96" spans="1:32" x14ac:dyDescent="0.25">
      <c r="A96" s="35">
        <v>94</v>
      </c>
      <c r="B96" s="220" t="s">
        <v>951</v>
      </c>
      <c r="C96" s="222" t="s">
        <v>768</v>
      </c>
      <c r="D96" s="230">
        <f t="shared" si="2"/>
        <v>2</v>
      </c>
      <c r="E96" s="221"/>
      <c r="F96" s="221"/>
      <c r="G96" s="221"/>
      <c r="H96" s="221"/>
      <c r="I96" s="221"/>
      <c r="J96" s="221"/>
      <c r="K96" s="221"/>
      <c r="L96" s="221"/>
      <c r="M96" s="221"/>
      <c r="N96" s="221"/>
      <c r="O96" s="221"/>
      <c r="P96" s="221"/>
      <c r="Q96" s="221"/>
      <c r="R96" s="221"/>
      <c r="S96" s="221"/>
      <c r="T96" s="221"/>
      <c r="U96" s="221"/>
      <c r="V96" s="221">
        <v>1</v>
      </c>
      <c r="W96" s="221"/>
      <c r="X96" s="221">
        <v>1</v>
      </c>
      <c r="Y96" s="221"/>
      <c r="Z96" s="221"/>
      <c r="AA96" s="221"/>
      <c r="AB96" s="221"/>
      <c r="AC96" s="221"/>
      <c r="AD96" s="221"/>
      <c r="AE96" s="221"/>
      <c r="AF96" s="221"/>
    </row>
    <row r="97" spans="1:32" x14ac:dyDescent="0.25">
      <c r="A97" s="186">
        <v>95</v>
      </c>
      <c r="B97" s="220" t="s">
        <v>1018</v>
      </c>
      <c r="C97" s="222" t="s">
        <v>768</v>
      </c>
      <c r="D97" s="230">
        <f t="shared" si="2"/>
        <v>2</v>
      </c>
      <c r="E97" s="221"/>
      <c r="F97" s="221"/>
      <c r="G97" s="221">
        <v>1</v>
      </c>
      <c r="H97" s="221"/>
      <c r="I97" s="221">
        <v>2</v>
      </c>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row>
    <row r="98" spans="1:32" x14ac:dyDescent="0.25">
      <c r="A98" s="186">
        <v>96</v>
      </c>
      <c r="B98" s="220" t="s">
        <v>1181</v>
      </c>
      <c r="C98" s="222" t="s">
        <v>768</v>
      </c>
      <c r="D98" s="230">
        <f t="shared" si="2"/>
        <v>2</v>
      </c>
      <c r="E98" s="221"/>
      <c r="F98" s="221"/>
      <c r="G98" s="221">
        <v>1</v>
      </c>
      <c r="H98" s="221"/>
      <c r="I98" s="221">
        <v>2</v>
      </c>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row>
    <row r="99" spans="1:32" x14ac:dyDescent="0.25">
      <c r="A99" s="35">
        <v>97</v>
      </c>
      <c r="B99" s="220" t="s">
        <v>647</v>
      </c>
      <c r="C99" s="222" t="str">
        <f>VLOOKUP(B99,IND!$B$3:$D$121,3,0)</f>
        <v>m</v>
      </c>
      <c r="D99" s="230">
        <f t="shared" ref="D99:D130" si="3">COUNT(E99:AF99)</f>
        <v>1</v>
      </c>
      <c r="E99" s="221"/>
      <c r="F99" s="221"/>
      <c r="G99" s="221"/>
      <c r="H99" s="221"/>
      <c r="I99" s="221"/>
      <c r="J99" s="221"/>
      <c r="K99" s="221"/>
      <c r="L99" s="221"/>
      <c r="M99" s="221"/>
      <c r="N99" s="221"/>
      <c r="O99" s="221"/>
      <c r="P99" s="221"/>
      <c r="Q99" s="221"/>
      <c r="R99" s="221"/>
      <c r="S99" s="221"/>
      <c r="T99" s="221"/>
      <c r="U99" s="221"/>
      <c r="V99" s="221">
        <v>1</v>
      </c>
      <c r="W99" s="221"/>
      <c r="X99" s="221"/>
      <c r="Y99" s="221"/>
      <c r="Z99" s="221"/>
      <c r="AA99" s="221"/>
      <c r="AB99" s="221"/>
      <c r="AC99" s="221"/>
      <c r="AD99" s="221"/>
      <c r="AE99" s="221"/>
      <c r="AF99" s="221"/>
    </row>
    <row r="100" spans="1:32" x14ac:dyDescent="0.25">
      <c r="A100" s="186">
        <v>98</v>
      </c>
      <c r="B100" s="220" t="s">
        <v>644</v>
      </c>
      <c r="C100" s="222" t="str">
        <f>VLOOKUP(B100,IND!$B$3:$D$121,3,0)</f>
        <v>m</v>
      </c>
      <c r="D100" s="230">
        <f t="shared" si="3"/>
        <v>1</v>
      </c>
      <c r="E100" s="221"/>
      <c r="F100" s="221"/>
      <c r="G100" s="221"/>
      <c r="H100" s="221">
        <v>1</v>
      </c>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row>
    <row r="101" spans="1:32" x14ac:dyDescent="0.25">
      <c r="A101" s="186">
        <v>99</v>
      </c>
      <c r="B101" s="220" t="s">
        <v>213</v>
      </c>
      <c r="C101" s="222" t="str">
        <f>VLOOKUP(B101,IND!$B$3:$D$121,3,0)</f>
        <v>NM</v>
      </c>
      <c r="D101" s="230">
        <f t="shared" si="3"/>
        <v>1</v>
      </c>
      <c r="E101" s="221"/>
      <c r="F101" s="221"/>
      <c r="G101" s="221">
        <v>7</v>
      </c>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row>
    <row r="102" spans="1:32" x14ac:dyDescent="0.25">
      <c r="A102" s="35">
        <v>100</v>
      </c>
      <c r="B102" s="220" t="s">
        <v>480</v>
      </c>
      <c r="C102" s="222" t="str">
        <f>VLOOKUP(B102,IND!$B$3:$D$121,3,0)</f>
        <v>m</v>
      </c>
      <c r="D102" s="230">
        <f t="shared" si="3"/>
        <v>1</v>
      </c>
      <c r="E102" s="221"/>
      <c r="F102" s="221"/>
      <c r="G102" s="221">
        <v>1</v>
      </c>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row>
    <row r="103" spans="1:32" x14ac:dyDescent="0.25">
      <c r="A103" s="186">
        <v>101</v>
      </c>
      <c r="B103" s="220" t="s">
        <v>133</v>
      </c>
      <c r="C103" s="222" t="str">
        <f>VLOOKUP(B103,IND!$B$3:$D$121,3,0)</f>
        <v>m</v>
      </c>
      <c r="D103" s="230">
        <f t="shared" si="3"/>
        <v>1</v>
      </c>
      <c r="E103" s="221"/>
      <c r="F103" s="221"/>
      <c r="G103" s="221"/>
      <c r="H103" s="221"/>
      <c r="I103" s="221"/>
      <c r="J103" s="221"/>
      <c r="K103" s="221"/>
      <c r="L103" s="221"/>
      <c r="M103" s="221"/>
      <c r="N103" s="221"/>
      <c r="O103" s="221"/>
      <c r="P103" s="221"/>
      <c r="Q103" s="221">
        <v>1</v>
      </c>
      <c r="R103" s="221"/>
      <c r="S103" s="221"/>
      <c r="T103" s="221"/>
      <c r="U103" s="221"/>
      <c r="V103" s="221"/>
      <c r="W103" s="221"/>
      <c r="X103" s="221"/>
      <c r="Y103" s="221"/>
      <c r="Z103" s="221"/>
      <c r="AA103" s="221"/>
      <c r="AB103" s="221"/>
      <c r="AC103" s="221"/>
      <c r="AD103" s="221"/>
      <c r="AE103" s="221"/>
      <c r="AF103" s="221"/>
    </row>
    <row r="104" spans="1:32" x14ac:dyDescent="0.25">
      <c r="A104" s="186">
        <v>102</v>
      </c>
      <c r="B104" s="220" t="s">
        <v>473</v>
      </c>
      <c r="C104" s="222" t="str">
        <f>VLOOKUP(B104,IND!$B$3:$D$121,3,0)</f>
        <v>NM</v>
      </c>
      <c r="D104" s="230">
        <f t="shared" si="3"/>
        <v>1</v>
      </c>
      <c r="E104" s="221"/>
      <c r="F104" s="221"/>
      <c r="G104" s="221"/>
      <c r="H104" s="221">
        <v>1</v>
      </c>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row>
    <row r="105" spans="1:32" x14ac:dyDescent="0.25">
      <c r="A105" s="35">
        <v>103</v>
      </c>
      <c r="B105" s="220" t="s">
        <v>442</v>
      </c>
      <c r="C105" s="222" t="str">
        <f>VLOOKUP(B105,IND!$B$3:$D$121,3,0)</f>
        <v>m</v>
      </c>
      <c r="D105" s="230">
        <f t="shared" si="3"/>
        <v>1</v>
      </c>
      <c r="E105" s="221"/>
      <c r="F105" s="221"/>
      <c r="G105" s="221">
        <v>1</v>
      </c>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row>
    <row r="106" spans="1:32" x14ac:dyDescent="0.25">
      <c r="A106" s="186">
        <v>104</v>
      </c>
      <c r="B106" s="220" t="s">
        <v>404</v>
      </c>
      <c r="C106" s="222" t="s">
        <v>768</v>
      </c>
      <c r="D106" s="230">
        <f t="shared" si="3"/>
        <v>1</v>
      </c>
      <c r="E106" s="221"/>
      <c r="F106" s="221"/>
      <c r="G106" s="221"/>
      <c r="H106" s="221"/>
      <c r="I106" s="221">
        <v>1</v>
      </c>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row>
    <row r="107" spans="1:32" x14ac:dyDescent="0.25">
      <c r="A107" s="186">
        <v>105</v>
      </c>
      <c r="B107" s="220" t="s">
        <v>348</v>
      </c>
      <c r="C107" s="222" t="str">
        <f>VLOOKUP(B107,IND!$B$3:$D$121,3,0)</f>
        <v>m</v>
      </c>
      <c r="D107" s="230">
        <f t="shared" si="3"/>
        <v>1</v>
      </c>
      <c r="E107" s="221"/>
      <c r="F107" s="221"/>
      <c r="G107" s="221"/>
      <c r="H107" s="221"/>
      <c r="I107" s="221"/>
      <c r="J107" s="221"/>
      <c r="K107" s="221"/>
      <c r="L107" s="221"/>
      <c r="M107" s="221">
        <v>1</v>
      </c>
      <c r="N107" s="221"/>
      <c r="O107" s="221"/>
      <c r="P107" s="221"/>
      <c r="Q107" s="221"/>
      <c r="R107" s="221"/>
      <c r="S107" s="221"/>
      <c r="T107" s="221"/>
      <c r="U107" s="221"/>
      <c r="V107" s="221"/>
      <c r="W107" s="221"/>
      <c r="X107" s="221"/>
      <c r="Y107" s="221"/>
      <c r="Z107" s="221"/>
      <c r="AA107" s="221"/>
      <c r="AB107" s="221"/>
      <c r="AC107" s="221"/>
      <c r="AD107" s="221"/>
      <c r="AE107" s="221"/>
      <c r="AF107" s="221"/>
    </row>
    <row r="108" spans="1:32" x14ac:dyDescent="0.25">
      <c r="A108" s="35">
        <v>106</v>
      </c>
      <c r="B108" s="220" t="s">
        <v>842</v>
      </c>
      <c r="C108" s="222" t="s">
        <v>768</v>
      </c>
      <c r="D108" s="230">
        <f t="shared" si="3"/>
        <v>1</v>
      </c>
      <c r="E108" s="221"/>
      <c r="F108" s="221"/>
      <c r="G108" s="221"/>
      <c r="H108" s="221"/>
      <c r="I108" s="221"/>
      <c r="J108" s="221"/>
      <c r="K108" s="221"/>
      <c r="L108" s="221"/>
      <c r="M108" s="221"/>
      <c r="N108" s="221"/>
      <c r="O108" s="221"/>
      <c r="P108" s="221"/>
      <c r="Q108" s="221"/>
      <c r="R108" s="221"/>
      <c r="S108" s="221"/>
      <c r="T108" s="221"/>
      <c r="U108" s="221"/>
      <c r="V108" s="221">
        <v>1</v>
      </c>
      <c r="W108" s="221"/>
      <c r="X108" s="221"/>
      <c r="Y108" s="221"/>
      <c r="Z108" s="221"/>
      <c r="AA108" s="221"/>
      <c r="AB108" s="221"/>
      <c r="AC108" s="221"/>
      <c r="AD108" s="221"/>
      <c r="AE108" s="221"/>
      <c r="AF108" s="221"/>
    </row>
    <row r="109" spans="1:32" x14ac:dyDescent="0.25">
      <c r="A109" s="186">
        <v>107</v>
      </c>
      <c r="B109" s="220" t="s">
        <v>953</v>
      </c>
      <c r="C109" s="222" t="s">
        <v>768</v>
      </c>
      <c r="D109" s="230">
        <f t="shared" si="3"/>
        <v>1</v>
      </c>
      <c r="E109" s="221"/>
      <c r="F109" s="221"/>
      <c r="G109" s="221"/>
      <c r="H109" s="221"/>
      <c r="I109" s="221">
        <v>1</v>
      </c>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row>
    <row r="110" spans="1:32" x14ac:dyDescent="0.25">
      <c r="A110" s="186">
        <v>108</v>
      </c>
      <c r="B110" s="220" t="s">
        <v>522</v>
      </c>
      <c r="C110" s="222" t="s">
        <v>768</v>
      </c>
      <c r="D110" s="230">
        <f t="shared" si="3"/>
        <v>1</v>
      </c>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v>3</v>
      </c>
      <c r="AD110" s="221"/>
      <c r="AE110" s="221"/>
      <c r="AF110" s="221"/>
    </row>
    <row r="111" spans="1:32" x14ac:dyDescent="0.25">
      <c r="A111" s="35">
        <v>109</v>
      </c>
      <c r="B111" s="220" t="s">
        <v>973</v>
      </c>
      <c r="C111" s="222" t="s">
        <v>768</v>
      </c>
      <c r="D111" s="230">
        <f t="shared" si="3"/>
        <v>1</v>
      </c>
      <c r="E111" s="221"/>
      <c r="F111" s="221"/>
      <c r="G111" s="221"/>
      <c r="H111" s="221"/>
      <c r="I111" s="221"/>
      <c r="J111" s="221"/>
      <c r="K111" s="221"/>
      <c r="L111" s="221"/>
      <c r="M111" s="221"/>
      <c r="N111" s="221"/>
      <c r="O111" s="221"/>
      <c r="P111" s="221"/>
      <c r="Q111" s="221"/>
      <c r="R111" s="221"/>
      <c r="S111" s="221"/>
      <c r="T111" s="221"/>
      <c r="U111" s="221"/>
      <c r="V111" s="221">
        <v>1</v>
      </c>
      <c r="W111" s="221"/>
      <c r="X111" s="221"/>
      <c r="Y111" s="221"/>
      <c r="Z111" s="221"/>
      <c r="AA111" s="221"/>
      <c r="AB111" s="221"/>
      <c r="AC111" s="221"/>
      <c r="AD111" s="221"/>
      <c r="AE111" s="221"/>
      <c r="AF111" s="221"/>
    </row>
    <row r="112" spans="1:32" x14ac:dyDescent="0.25">
      <c r="A112" s="186">
        <v>110</v>
      </c>
      <c r="B112" s="220" t="s">
        <v>1107</v>
      </c>
      <c r="C112" s="222" t="s">
        <v>768</v>
      </c>
      <c r="D112" s="230">
        <f t="shared" si="3"/>
        <v>1</v>
      </c>
      <c r="E112" s="221"/>
      <c r="F112" s="221"/>
      <c r="G112" s="221"/>
      <c r="H112" s="221"/>
      <c r="I112" s="221"/>
      <c r="J112" s="221">
        <v>1</v>
      </c>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row>
    <row r="113" spans="1:32" x14ac:dyDescent="0.25">
      <c r="A113" s="186">
        <v>111</v>
      </c>
      <c r="B113" s="220" t="s">
        <v>398</v>
      </c>
      <c r="C113" s="222" t="s">
        <v>768</v>
      </c>
      <c r="D113" s="230">
        <f t="shared" si="3"/>
        <v>1</v>
      </c>
      <c r="E113" s="221"/>
      <c r="F113" s="221"/>
      <c r="G113" s="221"/>
      <c r="H113" s="221"/>
      <c r="I113" s="221"/>
      <c r="J113" s="221">
        <v>1</v>
      </c>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row>
    <row r="114" spans="1:32" x14ac:dyDescent="0.25">
      <c r="A114" s="35">
        <v>112</v>
      </c>
      <c r="B114" s="220" t="s">
        <v>1178</v>
      </c>
      <c r="C114" s="222" t="s">
        <v>768</v>
      </c>
      <c r="D114" s="230">
        <f t="shared" si="3"/>
        <v>1</v>
      </c>
      <c r="E114" s="221"/>
      <c r="F114" s="221"/>
      <c r="G114" s="221"/>
      <c r="H114" s="221"/>
      <c r="I114" s="221">
        <v>3</v>
      </c>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row>
    <row r="115" spans="1:32" x14ac:dyDescent="0.25">
      <c r="A115" s="186">
        <v>113</v>
      </c>
      <c r="B115" s="220" t="s">
        <v>1183</v>
      </c>
      <c r="C115" s="222" t="s">
        <v>768</v>
      </c>
      <c r="D115" s="230">
        <f t="shared" si="3"/>
        <v>1</v>
      </c>
      <c r="E115" s="221"/>
      <c r="F115" s="221">
        <v>1</v>
      </c>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row>
    <row r="116" spans="1:32" x14ac:dyDescent="0.25">
      <c r="A116" s="35">
        <v>114</v>
      </c>
      <c r="B116" s="220" t="s">
        <v>528</v>
      </c>
      <c r="C116" s="222" t="str">
        <f>VLOOKUP(B116,IND!$B$3:$D$121,3,0)</f>
        <v>m</v>
      </c>
      <c r="D116" s="230">
        <f t="shared" si="3"/>
        <v>0</v>
      </c>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row>
    <row r="117" spans="1:32" s="186" customFormat="1" x14ac:dyDescent="0.25">
      <c r="A117" s="35">
        <v>115</v>
      </c>
      <c r="B117" s="220" t="s">
        <v>548</v>
      </c>
      <c r="C117" s="222" t="str">
        <f>VLOOKUP(B117,IND!$B$3:$D$121,3,0)</f>
        <v>m</v>
      </c>
      <c r="D117" s="230">
        <f t="shared" si="3"/>
        <v>0</v>
      </c>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row>
    <row r="118" spans="1:32" s="186" customFormat="1" x14ac:dyDescent="0.25">
      <c r="A118" s="35">
        <v>116</v>
      </c>
      <c r="B118" s="220" t="s">
        <v>641</v>
      </c>
      <c r="C118" s="222" t="str">
        <f>VLOOKUP(B118,IND!$B$3:$D$121,3,0)</f>
        <v>NM</v>
      </c>
      <c r="D118" s="230">
        <f t="shared" si="3"/>
        <v>0</v>
      </c>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row>
    <row r="119" spans="1:32" s="186" customFormat="1" x14ac:dyDescent="0.25">
      <c r="A119" s="35">
        <v>117</v>
      </c>
      <c r="B119" s="220" t="s">
        <v>543</v>
      </c>
      <c r="C119" s="222" t="str">
        <f>VLOOKUP(B119,IND!$B$3:$D$121,3,0)</f>
        <v>m</v>
      </c>
      <c r="D119" s="230">
        <f t="shared" si="3"/>
        <v>0</v>
      </c>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row>
    <row r="120" spans="1:32" s="186" customFormat="1" x14ac:dyDescent="0.25">
      <c r="A120" s="35">
        <v>118</v>
      </c>
      <c r="B120" s="220" t="s">
        <v>544</v>
      </c>
      <c r="C120" s="222" t="str">
        <f>VLOOKUP(B120,IND!$B$3:$D$121,3,0)</f>
        <v>NM</v>
      </c>
      <c r="D120" s="230">
        <f t="shared" si="3"/>
        <v>0</v>
      </c>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row>
    <row r="121" spans="1:32" s="186" customFormat="1" x14ac:dyDescent="0.25">
      <c r="A121" s="35">
        <v>119</v>
      </c>
      <c r="B121" s="220" t="s">
        <v>646</v>
      </c>
      <c r="C121" s="222" t="str">
        <f>VLOOKUP(B121,IND!$B$3:$D$121,3,0)</f>
        <v>NM</v>
      </c>
      <c r="D121" s="230">
        <f t="shared" si="3"/>
        <v>0</v>
      </c>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row>
    <row r="122" spans="1:32" s="186" customFormat="1" x14ac:dyDescent="0.25">
      <c r="A122" s="35">
        <v>120</v>
      </c>
      <c r="B122" s="220" t="s">
        <v>586</v>
      </c>
      <c r="C122" s="222" t="str">
        <f>VLOOKUP(B122,IND!$B$3:$D$121,3,0)</f>
        <v>NM</v>
      </c>
      <c r="D122" s="230">
        <f t="shared" si="3"/>
        <v>0</v>
      </c>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row>
    <row r="123" spans="1:32" s="186" customFormat="1" x14ac:dyDescent="0.25">
      <c r="A123" s="35">
        <v>121</v>
      </c>
      <c r="B123" s="220" t="s">
        <v>588</v>
      </c>
      <c r="C123" s="222" t="str">
        <f>VLOOKUP(B123,IND!$B$3:$D$121,3,0)</f>
        <v>NM</v>
      </c>
      <c r="D123" s="230">
        <f t="shared" si="3"/>
        <v>0</v>
      </c>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row>
    <row r="124" spans="1:32" s="186" customFormat="1" x14ac:dyDescent="0.25">
      <c r="A124" s="35">
        <v>122</v>
      </c>
      <c r="B124" s="220" t="s">
        <v>579</v>
      </c>
      <c r="C124" s="222" t="str">
        <f>VLOOKUP(B124,IND!$B$3:$D$121,3,0)</f>
        <v>NM</v>
      </c>
      <c r="D124" s="230">
        <f t="shared" si="3"/>
        <v>0</v>
      </c>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row>
    <row r="125" spans="1:32" s="186" customFormat="1" x14ac:dyDescent="0.25">
      <c r="A125" s="35">
        <v>123</v>
      </c>
      <c r="B125" s="220" t="s">
        <v>585</v>
      </c>
      <c r="C125" s="222" t="str">
        <f>VLOOKUP(B125,IND!$B$3:$D$121,3,0)</f>
        <v>NM</v>
      </c>
      <c r="D125" s="230">
        <f t="shared" si="3"/>
        <v>0</v>
      </c>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row>
    <row r="126" spans="1:32" s="186" customFormat="1" x14ac:dyDescent="0.25">
      <c r="A126" s="35">
        <v>124</v>
      </c>
      <c r="B126" s="220" t="s">
        <v>591</v>
      </c>
      <c r="C126" s="222" t="str">
        <f>VLOOKUP(B126,IND!$B$3:$D$121,3,0)</f>
        <v>NM</v>
      </c>
      <c r="D126" s="230">
        <f t="shared" si="3"/>
        <v>0</v>
      </c>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row>
    <row r="127" spans="1:32" s="186" customFormat="1" x14ac:dyDescent="0.25">
      <c r="A127" s="35">
        <v>125</v>
      </c>
      <c r="B127" s="220" t="s">
        <v>645</v>
      </c>
      <c r="C127" s="222" t="str">
        <f>VLOOKUP(B127,IND!$B$3:$D$121,3,0)</f>
        <v>NM</v>
      </c>
      <c r="D127" s="230">
        <f t="shared" si="3"/>
        <v>0</v>
      </c>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row>
    <row r="128" spans="1:32" s="186" customFormat="1" x14ac:dyDescent="0.25">
      <c r="A128" s="35">
        <v>126</v>
      </c>
      <c r="B128" s="220" t="s">
        <v>425</v>
      </c>
      <c r="C128" s="222" t="str">
        <f>VLOOKUP(B128,IND!$B$3:$D$121,3,0)</f>
        <v>NM</v>
      </c>
      <c r="D128" s="230">
        <f t="shared" si="3"/>
        <v>0</v>
      </c>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row>
    <row r="129" spans="1:32" s="186" customFormat="1" x14ac:dyDescent="0.25">
      <c r="A129" s="35">
        <v>127</v>
      </c>
      <c r="B129" s="220" t="s">
        <v>590</v>
      </c>
      <c r="C129" s="222" t="str">
        <f>VLOOKUP(B129,IND!$B$3:$D$121,3,0)</f>
        <v>NM</v>
      </c>
      <c r="D129" s="230">
        <f t="shared" si="3"/>
        <v>0</v>
      </c>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row>
    <row r="130" spans="1:32" s="186" customFormat="1" x14ac:dyDescent="0.25">
      <c r="A130" s="35">
        <v>128</v>
      </c>
      <c r="B130" s="220" t="s">
        <v>637</v>
      </c>
      <c r="C130" s="222" t="str">
        <f>VLOOKUP(B130,IND!$B$3:$D$121,3,0)</f>
        <v>NM</v>
      </c>
      <c r="D130" s="230">
        <f t="shared" si="3"/>
        <v>0</v>
      </c>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row>
    <row r="131" spans="1:32" s="186" customFormat="1" x14ac:dyDescent="0.25">
      <c r="A131" s="35">
        <v>129</v>
      </c>
      <c r="B131" s="220" t="s">
        <v>592</v>
      </c>
      <c r="C131" s="222" t="str">
        <f>VLOOKUP(B131,IND!$B$3:$D$121,3,0)</f>
        <v>m</v>
      </c>
      <c r="D131" s="230">
        <f t="shared" ref="D131:D162" si="4">COUNT(E131:AF131)</f>
        <v>0</v>
      </c>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row>
    <row r="132" spans="1:32" s="186" customFormat="1" x14ac:dyDescent="0.25">
      <c r="A132" s="35">
        <v>130</v>
      </c>
      <c r="B132" s="220" t="s">
        <v>553</v>
      </c>
      <c r="C132" s="222" t="str">
        <f>VLOOKUP(B132,IND!$B$3:$D$121,3,0)</f>
        <v>NM</v>
      </c>
      <c r="D132" s="230">
        <f t="shared" si="4"/>
        <v>0</v>
      </c>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row>
    <row r="133" spans="1:32" s="186" customFormat="1" x14ac:dyDescent="0.25">
      <c r="A133" s="35">
        <v>131</v>
      </c>
      <c r="B133" s="220" t="s">
        <v>492</v>
      </c>
      <c r="C133" s="222" t="str">
        <f>VLOOKUP(B133,IND!$B$3:$D$121,3,0)</f>
        <v>m</v>
      </c>
      <c r="D133" s="230">
        <f t="shared" si="4"/>
        <v>0</v>
      </c>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row>
    <row r="134" spans="1:32" s="186" customFormat="1" x14ac:dyDescent="0.25">
      <c r="A134" s="35">
        <v>132</v>
      </c>
      <c r="B134" s="220" t="s">
        <v>643</v>
      </c>
      <c r="C134" s="222" t="str">
        <f>VLOOKUP(B134,IND!$B$3:$D$121,3,0)</f>
        <v>m</v>
      </c>
      <c r="D134" s="230">
        <f t="shared" si="4"/>
        <v>0</v>
      </c>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row>
    <row r="135" spans="1:32" s="186" customFormat="1" x14ac:dyDescent="0.25">
      <c r="A135" s="35">
        <v>133</v>
      </c>
      <c r="B135" s="220" t="s">
        <v>664</v>
      </c>
      <c r="C135" s="222" t="str">
        <f>VLOOKUP(B135,IND!$B$3:$D$121,3,0)</f>
        <v>m</v>
      </c>
      <c r="D135" s="230">
        <f t="shared" si="4"/>
        <v>0</v>
      </c>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row>
    <row r="136" spans="1:32" s="186" customFormat="1" x14ac:dyDescent="0.25">
      <c r="A136" s="35">
        <v>134</v>
      </c>
      <c r="B136" s="220" t="s">
        <v>665</v>
      </c>
      <c r="C136" s="222" t="str">
        <f>VLOOKUP(B136,IND!$B$3:$D$121,3,0)</f>
        <v>m</v>
      </c>
      <c r="D136" s="230">
        <f t="shared" si="4"/>
        <v>0</v>
      </c>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row>
    <row r="137" spans="1:32" s="186" customFormat="1" x14ac:dyDescent="0.25">
      <c r="A137" s="35">
        <v>135</v>
      </c>
      <c r="B137" s="220" t="s">
        <v>401</v>
      </c>
      <c r="C137" s="222" t="str">
        <f>VLOOKUP(B137,IND!$B$3:$D$121,3,0)</f>
        <v>m</v>
      </c>
      <c r="D137" s="230">
        <f t="shared" si="4"/>
        <v>0</v>
      </c>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row>
    <row r="138" spans="1:32" s="186" customFormat="1" x14ac:dyDescent="0.25">
      <c r="A138" s="35">
        <v>136</v>
      </c>
      <c r="B138" s="220" t="s">
        <v>81</v>
      </c>
      <c r="C138" s="222" t="str">
        <f>VLOOKUP(B138,IND!$B$3:$D$121,3,0)</f>
        <v>NM</v>
      </c>
      <c r="D138" s="230">
        <f t="shared" si="4"/>
        <v>0</v>
      </c>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row>
    <row r="139" spans="1:32" s="186" customFormat="1" x14ac:dyDescent="0.25">
      <c r="A139" s="35">
        <v>137</v>
      </c>
      <c r="B139" s="220" t="s">
        <v>554</v>
      </c>
      <c r="C139" s="222" t="str">
        <f>VLOOKUP(B139,IND!$B$3:$D$121,3,0)</f>
        <v>m</v>
      </c>
      <c r="D139" s="230">
        <f t="shared" si="4"/>
        <v>0</v>
      </c>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row>
    <row r="140" spans="1:32" s="186" customFormat="1" x14ac:dyDescent="0.25">
      <c r="A140" s="35">
        <v>138</v>
      </c>
      <c r="B140" s="220" t="s">
        <v>638</v>
      </c>
      <c r="C140" s="222" t="str">
        <f>VLOOKUP(B140,IND!$B$3:$D$121,3,0)</f>
        <v>m</v>
      </c>
      <c r="D140" s="230">
        <f t="shared" si="4"/>
        <v>0</v>
      </c>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row>
    <row r="141" spans="1:32" s="186" customFormat="1" x14ac:dyDescent="0.25">
      <c r="A141" s="35">
        <v>139</v>
      </c>
      <c r="B141" s="220" t="s">
        <v>798</v>
      </c>
      <c r="C141" s="222" t="s">
        <v>768</v>
      </c>
      <c r="D141" s="230">
        <f t="shared" si="4"/>
        <v>0</v>
      </c>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row>
    <row r="142" spans="1:32" s="186" customFormat="1" x14ac:dyDescent="0.25">
      <c r="A142" s="35">
        <v>140</v>
      </c>
      <c r="B142" s="220" t="s">
        <v>424</v>
      </c>
      <c r="C142" s="222" t="s">
        <v>768</v>
      </c>
      <c r="D142" s="230">
        <f t="shared" si="4"/>
        <v>0</v>
      </c>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row>
    <row r="143" spans="1:32" s="186" customFormat="1" x14ac:dyDescent="0.25">
      <c r="A143" s="35">
        <v>141</v>
      </c>
      <c r="B143" s="220" t="s">
        <v>663</v>
      </c>
      <c r="C143" s="222" t="str">
        <f>VLOOKUP(B143,IND!$B$3:$D$121,3,0)</f>
        <v>m</v>
      </c>
      <c r="D143" s="230">
        <f t="shared" si="4"/>
        <v>0</v>
      </c>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row>
    <row r="144" spans="1:32" s="186" customFormat="1" x14ac:dyDescent="0.25">
      <c r="A144" s="35">
        <v>142</v>
      </c>
      <c r="B144" s="220" t="s">
        <v>821</v>
      </c>
      <c r="C144" s="222" t="s">
        <v>768</v>
      </c>
      <c r="D144" s="230">
        <f t="shared" si="4"/>
        <v>0</v>
      </c>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row>
    <row r="145" spans="1:32" s="186" customFormat="1" x14ac:dyDescent="0.25">
      <c r="A145" s="35">
        <v>143</v>
      </c>
      <c r="B145" s="220" t="s">
        <v>822</v>
      </c>
      <c r="C145" s="222" t="str">
        <f>VLOOKUP(B145,IND!$B$3:$D$121,3,0)</f>
        <v>nm</v>
      </c>
      <c r="D145" s="230">
        <f t="shared" si="4"/>
        <v>0</v>
      </c>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row>
    <row r="146" spans="1:32" s="186" customFormat="1" x14ac:dyDescent="0.25">
      <c r="A146" s="35">
        <v>144</v>
      </c>
      <c r="B146" s="220" t="s">
        <v>825</v>
      </c>
      <c r="C146" s="222" t="s">
        <v>768</v>
      </c>
      <c r="D146" s="230">
        <f t="shared" si="4"/>
        <v>0</v>
      </c>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row>
    <row r="147" spans="1:32" s="186" customFormat="1" x14ac:dyDescent="0.25">
      <c r="A147" s="35">
        <v>145</v>
      </c>
      <c r="B147" s="220" t="s">
        <v>926</v>
      </c>
      <c r="C147" s="222" t="s">
        <v>768</v>
      </c>
      <c r="D147" s="230">
        <f t="shared" si="4"/>
        <v>0</v>
      </c>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row>
    <row r="148" spans="1:32" s="186" customFormat="1" x14ac:dyDescent="0.25">
      <c r="A148" s="35">
        <v>146</v>
      </c>
      <c r="B148" s="220" t="s">
        <v>851</v>
      </c>
      <c r="C148" s="222" t="s">
        <v>768</v>
      </c>
      <c r="D148" s="230">
        <f t="shared" si="4"/>
        <v>0</v>
      </c>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row>
    <row r="149" spans="1:32" s="186" customFormat="1" x14ac:dyDescent="0.25">
      <c r="A149" s="35">
        <v>147</v>
      </c>
      <c r="B149" s="220" t="s">
        <v>837</v>
      </c>
      <c r="C149" s="222" t="s">
        <v>768</v>
      </c>
      <c r="D149" s="230">
        <f t="shared" si="4"/>
        <v>0</v>
      </c>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row>
    <row r="150" spans="1:32" s="186" customFormat="1" x14ac:dyDescent="0.25">
      <c r="A150" s="35">
        <v>148</v>
      </c>
      <c r="B150" s="220" t="s">
        <v>838</v>
      </c>
      <c r="C150" s="222" t="s">
        <v>768</v>
      </c>
      <c r="D150" s="230">
        <f t="shared" si="4"/>
        <v>0</v>
      </c>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row>
    <row r="151" spans="1:32" s="186" customFormat="1" x14ac:dyDescent="0.25">
      <c r="A151" s="35">
        <v>149</v>
      </c>
      <c r="B151" s="220" t="s">
        <v>840</v>
      </c>
      <c r="C151" s="222" t="s">
        <v>768</v>
      </c>
      <c r="D151" s="230">
        <f t="shared" si="4"/>
        <v>0</v>
      </c>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row>
    <row r="152" spans="1:32" s="186" customFormat="1" x14ac:dyDescent="0.25">
      <c r="A152" s="35">
        <v>150</v>
      </c>
      <c r="B152" s="220" t="s">
        <v>843</v>
      </c>
      <c r="C152" s="222" t="s">
        <v>768</v>
      </c>
      <c r="D152" s="230">
        <f t="shared" si="4"/>
        <v>0</v>
      </c>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row>
    <row r="153" spans="1:32" s="186" customFormat="1" x14ac:dyDescent="0.25">
      <c r="A153" s="35">
        <v>151</v>
      </c>
      <c r="B153" s="220" t="s">
        <v>852</v>
      </c>
      <c r="C153" s="222" t="s">
        <v>768</v>
      </c>
      <c r="D153" s="230">
        <f t="shared" si="4"/>
        <v>0</v>
      </c>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row>
    <row r="154" spans="1:32" s="186" customFormat="1" x14ac:dyDescent="0.25">
      <c r="A154" s="35">
        <v>152</v>
      </c>
      <c r="B154" s="220" t="s">
        <v>952</v>
      </c>
      <c r="C154" s="222" t="s">
        <v>768</v>
      </c>
      <c r="D154" s="230">
        <f t="shared" si="4"/>
        <v>0</v>
      </c>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row>
    <row r="155" spans="1:32" s="186" customFormat="1" x14ac:dyDescent="0.25">
      <c r="A155" s="35">
        <v>153</v>
      </c>
      <c r="B155" s="220" t="s">
        <v>974</v>
      </c>
      <c r="C155" s="222" t="s">
        <v>768</v>
      </c>
      <c r="D155" s="230">
        <f t="shared" si="4"/>
        <v>0</v>
      </c>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c r="AA155" s="221"/>
      <c r="AB155" s="221"/>
      <c r="AC155" s="221"/>
      <c r="AD155" s="221"/>
      <c r="AE155" s="221"/>
      <c r="AF155" s="221"/>
    </row>
    <row r="156" spans="1:32" s="186" customFormat="1" x14ac:dyDescent="0.25">
      <c r="A156" s="35">
        <v>154</v>
      </c>
      <c r="B156" s="220" t="s">
        <v>975</v>
      </c>
      <c r="C156" s="222" t="s">
        <v>768</v>
      </c>
      <c r="D156" s="230">
        <f t="shared" si="4"/>
        <v>0</v>
      </c>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row>
    <row r="157" spans="1:32" s="186" customFormat="1" x14ac:dyDescent="0.25">
      <c r="A157" s="35">
        <v>155</v>
      </c>
      <c r="B157" s="220" t="s">
        <v>976</v>
      </c>
      <c r="C157" s="222" t="s">
        <v>768</v>
      </c>
      <c r="D157" s="230">
        <f t="shared" si="4"/>
        <v>0</v>
      </c>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row>
    <row r="158" spans="1:32" s="186" customFormat="1" x14ac:dyDescent="0.25">
      <c r="A158" s="35">
        <v>156</v>
      </c>
      <c r="B158" s="220" t="s">
        <v>994</v>
      </c>
      <c r="C158" s="222" t="s">
        <v>768</v>
      </c>
      <c r="D158" s="230">
        <f t="shared" si="4"/>
        <v>0</v>
      </c>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c r="AA158" s="221"/>
      <c r="AB158" s="221"/>
      <c r="AC158" s="221"/>
      <c r="AD158" s="221"/>
      <c r="AE158" s="221"/>
      <c r="AF158" s="221"/>
    </row>
    <row r="159" spans="1:32" s="186" customFormat="1" x14ac:dyDescent="0.25">
      <c r="A159" s="35">
        <v>157</v>
      </c>
      <c r="B159" s="220" t="s">
        <v>206</v>
      </c>
      <c r="C159" s="222" t="str">
        <f>VLOOKUP(B159,IND!$B$3:$D$121,3,0)</f>
        <v>nm</v>
      </c>
      <c r="D159" s="230">
        <f t="shared" si="4"/>
        <v>0</v>
      </c>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c r="AA159" s="221"/>
      <c r="AB159" s="221"/>
      <c r="AC159" s="221"/>
      <c r="AD159" s="221"/>
      <c r="AE159" s="221"/>
      <c r="AF159" s="221"/>
    </row>
    <row r="160" spans="1:32" s="186" customFormat="1" x14ac:dyDescent="0.25">
      <c r="A160" s="35">
        <v>158</v>
      </c>
      <c r="B160" s="220" t="s">
        <v>1015</v>
      </c>
      <c r="C160" s="222" t="s">
        <v>768</v>
      </c>
      <c r="D160" s="230">
        <f t="shared" si="4"/>
        <v>0</v>
      </c>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c r="AA160" s="221"/>
      <c r="AB160" s="221"/>
      <c r="AC160" s="221"/>
      <c r="AD160" s="221"/>
      <c r="AE160" s="221"/>
      <c r="AF160" s="221"/>
    </row>
    <row r="161" spans="1:32" s="186" customFormat="1" x14ac:dyDescent="0.25">
      <c r="A161" s="35">
        <v>159</v>
      </c>
      <c r="B161" s="220" t="s">
        <v>1140</v>
      </c>
      <c r="C161" s="222" t="s">
        <v>768</v>
      </c>
      <c r="D161" s="230">
        <f t="shared" si="4"/>
        <v>0</v>
      </c>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c r="AA161" s="221"/>
      <c r="AB161" s="221"/>
      <c r="AC161" s="221"/>
      <c r="AD161" s="221"/>
      <c r="AE161" s="221"/>
      <c r="AF161" s="221"/>
    </row>
    <row r="162" spans="1:32" s="186" customFormat="1" x14ac:dyDescent="0.25">
      <c r="A162" s="35">
        <v>160</v>
      </c>
      <c r="B162" s="220" t="s">
        <v>1184</v>
      </c>
      <c r="C162" s="222" t="s">
        <v>768</v>
      </c>
      <c r="D162" s="230">
        <f t="shared" si="4"/>
        <v>0</v>
      </c>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row>
    <row r="163" spans="1:32" s="186" customFormat="1" x14ac:dyDescent="0.25">
      <c r="A163" s="35">
        <v>161</v>
      </c>
      <c r="B163" s="220" t="s">
        <v>1185</v>
      </c>
      <c r="C163" s="222" t="s">
        <v>768</v>
      </c>
      <c r="D163" s="230">
        <f t="shared" ref="D163" si="5">COUNT(E163:AF163)</f>
        <v>0</v>
      </c>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row>
  </sheetData>
  <sortState ref="B3:AF163">
    <sortCondition descending="1" ref="D3:D163"/>
  </sortState>
  <pageMargins left="0.70866141732283505" right="0.70866141732283505" top="0.74803149606299202" bottom="0.74803149606299202" header="0.31496062992126" footer="0.31496062992126"/>
  <pageSetup paperSize="9" scale="52" fitToHeight="2" orientation="landscape" horizontalDpi="4294967293"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AI49"/>
  <sheetViews>
    <sheetView topLeftCell="A19" workbookViewId="0">
      <selection activeCell="AN21" sqref="AN21:AN22"/>
    </sheetView>
  </sheetViews>
  <sheetFormatPr defaultRowHeight="15" x14ac:dyDescent="0.25"/>
  <cols>
    <col min="1" max="1" width="32" bestFit="1" customWidth="1"/>
    <col min="2" max="2" width="32" style="125" customWidth="1"/>
    <col min="3" max="3" width="5" customWidth="1"/>
    <col min="4" max="5" width="4" customWidth="1"/>
    <col min="6" max="6" width="4" style="186" customWidth="1"/>
    <col min="7" max="13" width="4" customWidth="1"/>
    <col min="14" max="14" width="5.28515625" customWidth="1"/>
    <col min="15" max="15" width="5" hidden="1" customWidth="1"/>
    <col min="16" max="16" width="4" hidden="1" customWidth="1"/>
    <col min="17" max="18" width="4.42578125" hidden="1" customWidth="1"/>
    <col min="19" max="19" width="4.7109375" hidden="1" customWidth="1"/>
    <col min="20" max="20" width="4.42578125" hidden="1" customWidth="1"/>
    <col min="21" max="22" width="4" hidden="1" customWidth="1"/>
    <col min="23" max="23" width="4.5703125" hidden="1" customWidth="1"/>
    <col min="24" max="24" width="4.42578125" hidden="1" customWidth="1"/>
    <col min="25" max="25" width="4.42578125" style="186" hidden="1" customWidth="1"/>
    <col min="26" max="26" width="3.5703125" hidden="1" customWidth="1"/>
    <col min="28" max="35" width="0" hidden="1" customWidth="1"/>
  </cols>
  <sheetData>
    <row r="1" spans="1:35" x14ac:dyDescent="0.25">
      <c r="A1" s="65"/>
      <c r="B1" s="65"/>
      <c r="C1" s="65"/>
      <c r="D1" s="65"/>
      <c r="E1" s="65"/>
      <c r="F1" s="65"/>
      <c r="G1" s="65"/>
      <c r="H1" s="65"/>
      <c r="I1" s="65"/>
      <c r="J1" s="65"/>
      <c r="K1" s="65"/>
      <c r="L1" s="65"/>
      <c r="M1" s="65"/>
      <c r="N1" s="50"/>
      <c r="O1" s="6"/>
      <c r="P1" s="39"/>
      <c r="Q1" s="39"/>
      <c r="R1" s="39"/>
      <c r="S1" s="39"/>
      <c r="T1" s="38"/>
      <c r="Z1">
        <v>1</v>
      </c>
    </row>
    <row r="2" spans="1:35" x14ac:dyDescent="0.25">
      <c r="A2" s="66"/>
      <c r="B2" s="66"/>
      <c r="C2" s="350" t="s">
        <v>320</v>
      </c>
      <c r="D2" s="350"/>
      <c r="E2" s="350"/>
      <c r="F2" s="350"/>
      <c r="G2" s="350"/>
      <c r="H2" s="350"/>
      <c r="I2" s="350"/>
      <c r="J2" s="350"/>
      <c r="K2" s="350"/>
      <c r="L2" s="350"/>
      <c r="M2" s="350"/>
      <c r="N2" s="6"/>
      <c r="O2" s="357" t="s">
        <v>319</v>
      </c>
      <c r="P2" s="357"/>
      <c r="Q2" s="357"/>
      <c r="R2" s="357"/>
      <c r="S2" s="357"/>
      <c r="T2" s="357"/>
      <c r="U2" s="357"/>
      <c r="V2" s="357"/>
      <c r="W2" s="357"/>
      <c r="X2" s="357"/>
      <c r="Y2" s="227"/>
      <c r="AB2" s="161" t="s">
        <v>673</v>
      </c>
      <c r="AC2" s="161">
        <v>1</v>
      </c>
      <c r="AD2" s="161"/>
      <c r="AE2" s="161" t="s">
        <v>673</v>
      </c>
      <c r="AF2" s="161"/>
      <c r="AG2" s="161"/>
      <c r="AH2" s="161" t="s">
        <v>673</v>
      </c>
      <c r="AI2" s="161">
        <v>1</v>
      </c>
    </row>
    <row r="3" spans="1:35" x14ac:dyDescent="0.25">
      <c r="A3" s="45" t="s">
        <v>773</v>
      </c>
      <c r="B3" s="45"/>
      <c r="C3" s="44" t="s">
        <v>671</v>
      </c>
      <c r="D3" s="44" t="s">
        <v>179</v>
      </c>
      <c r="E3" s="44" t="s">
        <v>180</v>
      </c>
      <c r="F3" s="44" t="s">
        <v>181</v>
      </c>
      <c r="G3" s="44" t="s">
        <v>182</v>
      </c>
      <c r="H3" s="44" t="s">
        <v>183</v>
      </c>
      <c r="I3" s="44" t="s">
        <v>184</v>
      </c>
      <c r="J3" s="44" t="s">
        <v>185</v>
      </c>
      <c r="K3" s="44" t="s">
        <v>186</v>
      </c>
      <c r="L3" s="44" t="s">
        <v>187</v>
      </c>
      <c r="M3" s="44" t="s">
        <v>188</v>
      </c>
      <c r="N3" s="43" t="s">
        <v>25</v>
      </c>
      <c r="O3" s="44" t="s">
        <v>671</v>
      </c>
      <c r="P3" s="44" t="s">
        <v>179</v>
      </c>
      <c r="Q3" s="44" t="s">
        <v>180</v>
      </c>
      <c r="R3" s="44" t="s">
        <v>181</v>
      </c>
      <c r="S3" s="44" t="s">
        <v>182</v>
      </c>
      <c r="T3" s="44" t="s">
        <v>183</v>
      </c>
      <c r="U3" s="44" t="s">
        <v>184</v>
      </c>
      <c r="V3" s="44" t="s">
        <v>185</v>
      </c>
      <c r="W3" s="44" t="s">
        <v>186</v>
      </c>
      <c r="X3" s="44" t="s">
        <v>187</v>
      </c>
      <c r="Y3" s="44" t="s">
        <v>188</v>
      </c>
      <c r="AB3" s="41" t="s">
        <v>419</v>
      </c>
      <c r="AC3" s="161"/>
      <c r="AD3" s="161"/>
      <c r="AE3" s="41" t="s">
        <v>135</v>
      </c>
      <c r="AF3" s="161"/>
      <c r="AG3" s="161"/>
      <c r="AH3" s="41" t="s">
        <v>555</v>
      </c>
      <c r="AI3" s="161"/>
    </row>
    <row r="4" spans="1:35" x14ac:dyDescent="0.25">
      <c r="A4" s="4"/>
      <c r="B4" s="4"/>
      <c r="C4" s="359"/>
      <c r="D4" s="359"/>
      <c r="E4" s="359"/>
      <c r="F4" s="359"/>
      <c r="G4" s="359"/>
      <c r="H4" s="359"/>
      <c r="I4" s="359"/>
      <c r="J4" s="359"/>
      <c r="K4" s="359"/>
      <c r="L4" s="359"/>
      <c r="M4" s="359"/>
      <c r="N4" s="1"/>
      <c r="O4" s="1"/>
      <c r="P4" s="40"/>
      <c r="Q4" s="40"/>
      <c r="R4" s="89"/>
      <c r="S4" s="40"/>
      <c r="T4" s="3"/>
      <c r="AB4" s="41" t="s">
        <v>693</v>
      </c>
      <c r="AC4" s="161"/>
      <c r="AD4" s="161"/>
      <c r="AE4" s="41" t="s">
        <v>125</v>
      </c>
      <c r="AF4" s="161"/>
      <c r="AG4" s="161"/>
      <c r="AH4" s="41" t="s">
        <v>661</v>
      </c>
      <c r="AI4" s="161"/>
    </row>
    <row r="5" spans="1:35" x14ac:dyDescent="0.25">
      <c r="A5" s="196" t="s">
        <v>538</v>
      </c>
      <c r="B5" s="196" t="s">
        <v>563</v>
      </c>
      <c r="C5" s="232">
        <v>3</v>
      </c>
      <c r="D5" s="232">
        <v>11</v>
      </c>
      <c r="E5" s="232">
        <v>5</v>
      </c>
      <c r="F5" s="232">
        <v>1</v>
      </c>
      <c r="G5" s="232">
        <v>1</v>
      </c>
      <c r="H5" s="232">
        <v>5</v>
      </c>
      <c r="I5" s="232">
        <v>3</v>
      </c>
      <c r="J5" s="232">
        <v>1</v>
      </c>
      <c r="K5" s="232">
        <v>12</v>
      </c>
      <c r="L5" s="232">
        <v>3</v>
      </c>
      <c r="M5" s="232">
        <v>2</v>
      </c>
      <c r="N5" s="327">
        <f>SUM(C5:M5)-SUM(LARGE(C5:M5,{1,2}))</f>
        <v>24</v>
      </c>
      <c r="O5" s="100">
        <f>VLOOKUP($A5,IND!$B$3:$Q$121,5,0)+VLOOKUP($B5,IND!$B$3:$Q$121,5,0)</f>
        <v>8</v>
      </c>
      <c r="P5" s="100">
        <f>VLOOKUP($A5,IND!$B$3:$Q$121,6,0)+VLOOKUP($B5,IND!$B$3:$Q$121,6,0)</f>
        <v>19</v>
      </c>
      <c r="Q5" s="100">
        <f>VLOOKUP($A5,IND!$B$3:$Q$102,7,0)+VLOOKUP($B5,IND!$B$3:$Q$102,7,0)</f>
        <v>11</v>
      </c>
      <c r="R5" s="100">
        <f>VLOOKUP($A5,IND!$B$3:$Q$89,8,0)+VLOOKUP($B5,IND!$B$3:$Q$89,8,0)</f>
        <v>4</v>
      </c>
      <c r="S5" s="100">
        <f>VLOOKUP($A5,IND!$B$3:$Q$89,9,0)+VLOOKUP($B5,IND!$B$3:$Q$89,9,0)</f>
        <v>8</v>
      </c>
      <c r="T5" s="100">
        <f>VLOOKUP($A5,IND!$B$3:$Q$121,10,0)+VLOOKUP($B5,IND!$B$3:$Q$121,10,0)</f>
        <v>11</v>
      </c>
      <c r="U5" s="100">
        <f>VLOOKUP($A5,IND!$B$3:$Q$121,11,0)+VLOOKUP($B5,IND!$B$3:$Q$121,11,0)</f>
        <v>9</v>
      </c>
      <c r="V5" s="100">
        <f>VLOOKUP($A5,IND!$B$3:$Q$89,12,0)+VLOOKUP($B5,IND!$B$3:$Q$89,12,0)</f>
        <v>4</v>
      </c>
      <c r="W5" s="100">
        <f>VLOOKUP($A5,IND!$B$3:$Q$89,13,0)+VLOOKUP($B5,IND!$B$3:$Q$89,13,0)</f>
        <v>32</v>
      </c>
      <c r="X5" s="100">
        <f>VLOOKUP($A5,IND!$B$3:$Q$89,14,0)+VLOOKUP($B5,IND!$B$3:$Q$89,14,0)</f>
        <v>10</v>
      </c>
      <c r="Y5" s="100">
        <f>VLOOKUP($A5,IND!$B$3:$Q$89,15,0)+VLOOKUP($B5,IND!$B$3:$Q$89,15,0)</f>
        <v>10</v>
      </c>
      <c r="Z5" s="101">
        <f t="shared" ref="Z5:Z33" si="0">SUM(O5:O5)</f>
        <v>8</v>
      </c>
      <c r="AB5" s="161"/>
      <c r="AC5" s="161"/>
      <c r="AD5" s="161"/>
      <c r="AE5" s="161"/>
      <c r="AF5" s="161"/>
      <c r="AG5" s="161"/>
      <c r="AH5" s="161"/>
      <c r="AI5" s="161"/>
    </row>
    <row r="6" spans="1:35" ht="15.75" thickBot="1" x14ac:dyDescent="0.3">
      <c r="A6" s="340" t="s">
        <v>340</v>
      </c>
      <c r="B6" s="340" t="s">
        <v>134</v>
      </c>
      <c r="C6" s="341">
        <v>1</v>
      </c>
      <c r="D6" s="341">
        <v>4</v>
      </c>
      <c r="E6" s="341">
        <v>3</v>
      </c>
      <c r="F6" s="341">
        <v>4</v>
      </c>
      <c r="G6" s="341">
        <v>4</v>
      </c>
      <c r="H6" s="341">
        <v>5</v>
      </c>
      <c r="I6" s="341">
        <v>5</v>
      </c>
      <c r="J6" s="341">
        <v>5</v>
      </c>
      <c r="K6" s="341">
        <v>3</v>
      </c>
      <c r="L6" s="341">
        <v>12</v>
      </c>
      <c r="M6" s="341">
        <v>9</v>
      </c>
      <c r="N6" s="342">
        <f>SUM(C6:M6)-SUM(LARGE(C6:M6,{1,2}))</f>
        <v>34</v>
      </c>
      <c r="O6" s="343">
        <f>VLOOKUP($A6,IND!$B$3:$Q$121,5,0)+VLOOKUP($B6,IND!$B$3:$Q$121,5,0)</f>
        <v>3</v>
      </c>
      <c r="P6" s="343">
        <f>VLOOKUP($A6,IND!$B$3:$Q$121,6,0)+VLOOKUP($B6,IND!$B$3:$Q$121,6,0)</f>
        <v>10</v>
      </c>
      <c r="Q6" s="343">
        <f>VLOOKUP($A6,IND!$B$3:$Q$102,7,0)+VLOOKUP($B6,IND!$B$3:$Q$102,7,0)</f>
        <v>9</v>
      </c>
      <c r="R6" s="343">
        <f>VLOOKUP($A6,IND!$B$3:$Q$89,8,0)+VLOOKUP($B6,IND!$B$3:$Q$89,8,0)</f>
        <v>11</v>
      </c>
      <c r="S6" s="343">
        <f>VLOOKUP($A6,IND!$B$3:$Q$89,9,0)+VLOOKUP($B6,IND!$B$3:$Q$89,9,0)</f>
        <v>10</v>
      </c>
      <c r="T6" s="343">
        <f>VLOOKUP($A6,IND!$B$3:$Q$121,10,0)+VLOOKUP($B6,IND!$B$3:$Q$121,10,0)</f>
        <v>11</v>
      </c>
      <c r="U6" s="343">
        <f>VLOOKUP($A6,IND!$B$3:$Q$121,11,0)+VLOOKUP($B6,IND!$B$3:$Q$121,11,0)</f>
        <v>13</v>
      </c>
      <c r="V6" s="343">
        <f>VLOOKUP($A6,IND!$B$3:$Q$89,12,0)+VLOOKUP($B6,IND!$B$3:$Q$89,12,0)</f>
        <v>12</v>
      </c>
      <c r="W6" s="343">
        <f>VLOOKUP($A6,IND!$B$3:$Q$89,13,0)+VLOOKUP($B6,IND!$B$3:$Q$89,13,0)</f>
        <v>13</v>
      </c>
      <c r="X6" s="343">
        <f>VLOOKUP($A6,IND!$B$3:$Q$89,14,0)+VLOOKUP($B6,IND!$B$3:$Q$89,14,0)</f>
        <v>24</v>
      </c>
      <c r="Y6" s="343">
        <f>VLOOKUP($A6,IND!$B$3:$Q$89,15,0)+VLOOKUP($B6,IND!$B$3:$Q$89,15,0)</f>
        <v>18</v>
      </c>
      <c r="Z6" s="344">
        <f t="shared" si="0"/>
        <v>3</v>
      </c>
      <c r="AB6" s="161"/>
      <c r="AC6" s="161"/>
      <c r="AD6" s="161"/>
      <c r="AE6" s="161"/>
      <c r="AF6" s="161"/>
      <c r="AG6" s="161"/>
      <c r="AH6" s="161"/>
      <c r="AI6" s="161"/>
    </row>
    <row r="7" spans="1:35" x14ac:dyDescent="0.25">
      <c r="A7" s="151" t="s">
        <v>534</v>
      </c>
      <c r="B7" s="151" t="s">
        <v>148</v>
      </c>
      <c r="C7" s="17">
        <v>8</v>
      </c>
      <c r="D7" s="17">
        <v>22</v>
      </c>
      <c r="E7" s="17">
        <v>5</v>
      </c>
      <c r="F7" s="17">
        <v>2</v>
      </c>
      <c r="G7" s="17">
        <v>1</v>
      </c>
      <c r="H7" s="17">
        <v>8</v>
      </c>
      <c r="I7" s="17">
        <v>4</v>
      </c>
      <c r="J7" s="17">
        <v>2</v>
      </c>
      <c r="K7" s="17">
        <v>1</v>
      </c>
      <c r="L7" s="17">
        <v>6</v>
      </c>
      <c r="M7" s="17">
        <v>8</v>
      </c>
      <c r="N7" s="19">
        <f>SUM(C7:M7)-SUM(LARGE(C7:M7,{1,2}))</f>
        <v>37</v>
      </c>
      <c r="O7" s="338">
        <f>VLOOKUP($A7,IND!$B$3:$Q$121,5,0)+VLOOKUP($B7,IND!$B$3:$Q$121,5,0)</f>
        <v>14</v>
      </c>
      <c r="P7" s="338">
        <f>VLOOKUP($A7,IND!$B$3:$Q$121,6,0)+VLOOKUP($B7,IND!$B$3:$Q$121,6,0)</f>
        <v>29</v>
      </c>
      <c r="Q7" s="338">
        <f>VLOOKUP($A7,IND!$B$3:$Q$102,7,0)+VLOOKUP($B7,IND!$B$3:$Q$102,7,0)</f>
        <v>11</v>
      </c>
      <c r="R7" s="338">
        <f>VLOOKUP($A7,IND!$B$3:$Q$89,8,0)+VLOOKUP($B7,IND!$B$3:$Q$89,8,0)</f>
        <v>8</v>
      </c>
      <c r="S7" s="338">
        <f>VLOOKUP($A7,IND!$B$3:$Q$89,9,0)+VLOOKUP($B7,IND!$B$3:$Q$89,9,0)</f>
        <v>8</v>
      </c>
      <c r="T7" s="338">
        <f>VLOOKUP($A7,IND!$B$3:$Q$121,10,0)+VLOOKUP($B7,IND!$B$3:$Q$121,10,0)</f>
        <v>15</v>
      </c>
      <c r="U7" s="338">
        <f>VLOOKUP($A7,IND!$B$3:$Q$121,11,0)+VLOOKUP($B7,IND!$B$3:$Q$121,11,0)</f>
        <v>10</v>
      </c>
      <c r="V7" s="338">
        <f>VLOOKUP($A7,IND!$B$3:$Q$89,12,0)+VLOOKUP($B7,IND!$B$3:$Q$89,12,0)</f>
        <v>8</v>
      </c>
      <c r="W7" s="338">
        <f>VLOOKUP($A7,IND!$B$3:$Q$89,13,0)+VLOOKUP($B7,IND!$B$3:$Q$89,13,0)</f>
        <v>5</v>
      </c>
      <c r="X7" s="338">
        <f>VLOOKUP($A7,IND!$B$3:$Q$89,14,0)+VLOOKUP($B7,IND!$B$3:$Q$89,14,0)</f>
        <v>11</v>
      </c>
      <c r="Y7" s="338">
        <f>VLOOKUP($A7,IND!$B$3:$Q$89,15,0)+VLOOKUP($B7,IND!$B$3:$Q$89,15,0)</f>
        <v>17</v>
      </c>
      <c r="Z7" s="339">
        <f t="shared" si="0"/>
        <v>14</v>
      </c>
      <c r="AB7" s="161" t="s">
        <v>673</v>
      </c>
      <c r="AC7" s="161">
        <v>1</v>
      </c>
      <c r="AD7" s="161"/>
      <c r="AE7" s="161" t="s">
        <v>673</v>
      </c>
      <c r="AF7" s="161"/>
      <c r="AG7" s="161"/>
      <c r="AH7" s="161" t="s">
        <v>673</v>
      </c>
      <c r="AI7" s="161">
        <v>1</v>
      </c>
    </row>
    <row r="8" spans="1:35" x14ac:dyDescent="0.25">
      <c r="A8" s="196" t="s">
        <v>135</v>
      </c>
      <c r="B8" s="196" t="s">
        <v>125</v>
      </c>
      <c r="C8" s="11">
        <v>3</v>
      </c>
      <c r="D8" s="11">
        <v>19</v>
      </c>
      <c r="E8" s="11">
        <v>1</v>
      </c>
      <c r="F8" s="11">
        <v>21</v>
      </c>
      <c r="G8" s="11">
        <v>1</v>
      </c>
      <c r="H8" s="11">
        <v>9</v>
      </c>
      <c r="I8" s="11">
        <v>2</v>
      </c>
      <c r="J8" s="11">
        <v>4</v>
      </c>
      <c r="K8" s="11">
        <v>5</v>
      </c>
      <c r="L8" s="11">
        <v>9</v>
      </c>
      <c r="M8" s="11">
        <v>6</v>
      </c>
      <c r="N8" s="47">
        <f>SUM(C8:M8)-SUM(LARGE(C8:M8,{1,2}))</f>
        <v>40</v>
      </c>
      <c r="O8" s="100">
        <f>VLOOKUP($A8,IND!$B$3:$Q$121,5,0)+VLOOKUP($B8,IND!$B$3:$Q$121,5,0)</f>
        <v>8</v>
      </c>
      <c r="P8" s="100">
        <f>VLOOKUP($A8,IND!$B$3:$Q$121,6,0)+VLOOKUP($B8,IND!$B$3:$Q$121,6,0)</f>
        <v>26</v>
      </c>
      <c r="Q8" s="100">
        <f>VLOOKUP($A8,IND!$B$3:$Q$102,7,0)+VLOOKUP($B8,IND!$B$3:$Q$102,7,0)</f>
        <v>4</v>
      </c>
      <c r="R8" s="100">
        <f>VLOOKUP($A8,IND!$B$3:$Q$89,8,0)+VLOOKUP($B8,IND!$B$3:$Q$89,8,0)</f>
        <v>41</v>
      </c>
      <c r="S8" s="100">
        <f>VLOOKUP($A8,IND!$B$3:$Q$89,9,0)+VLOOKUP($B8,IND!$B$3:$Q$89,9,0)</f>
        <v>8</v>
      </c>
      <c r="T8" s="100">
        <f>VLOOKUP($A8,IND!$B$3:$Q$121,10,0)+VLOOKUP($B8,IND!$B$3:$Q$121,10,0)</f>
        <v>16</v>
      </c>
      <c r="U8" s="100">
        <f>VLOOKUP($A8,IND!$B$3:$Q$121,11,0)+VLOOKUP($B8,IND!$B$3:$Q$121,11,0)</f>
        <v>7</v>
      </c>
      <c r="V8" s="100">
        <f>VLOOKUP($A8,IND!$B$3:$Q$89,12,0)+VLOOKUP($B8,IND!$B$3:$Q$89,12,0)</f>
        <v>11</v>
      </c>
      <c r="W8" s="100">
        <f>VLOOKUP($A8,IND!$B$3:$Q$89,13,0)+VLOOKUP($B8,IND!$B$3:$Q$89,13,0)</f>
        <v>17</v>
      </c>
      <c r="X8" s="100">
        <f>VLOOKUP($A8,IND!$B$3:$Q$89,14,0)+VLOOKUP($B8,IND!$B$3:$Q$89,14,0)</f>
        <v>23</v>
      </c>
      <c r="Y8" s="100">
        <f>VLOOKUP($A8,IND!$B$3:$Q$89,15,0)+VLOOKUP($B8,IND!$B$3:$Q$89,15,0)</f>
        <v>14</v>
      </c>
      <c r="Z8" s="101">
        <f t="shared" si="0"/>
        <v>8</v>
      </c>
      <c r="AB8" s="41" t="s">
        <v>334</v>
      </c>
      <c r="AC8" s="161"/>
      <c r="AD8" s="161"/>
      <c r="AE8" s="41" t="s">
        <v>435</v>
      </c>
      <c r="AF8" s="161"/>
      <c r="AG8" s="161"/>
      <c r="AH8" s="41" t="s">
        <v>340</v>
      </c>
      <c r="AI8" s="161"/>
    </row>
    <row r="9" spans="1:35" x14ac:dyDescent="0.25">
      <c r="A9" s="151" t="s">
        <v>532</v>
      </c>
      <c r="B9" s="151" t="s">
        <v>533</v>
      </c>
      <c r="C9" s="17">
        <v>9</v>
      </c>
      <c r="D9" s="17">
        <v>2</v>
      </c>
      <c r="E9" s="17">
        <v>13</v>
      </c>
      <c r="F9" s="17">
        <v>13</v>
      </c>
      <c r="G9" s="17">
        <v>5</v>
      </c>
      <c r="H9" s="17">
        <v>2</v>
      </c>
      <c r="I9" s="17">
        <v>6</v>
      </c>
      <c r="J9" s="17">
        <v>10</v>
      </c>
      <c r="K9" s="17">
        <v>5</v>
      </c>
      <c r="L9" s="17">
        <v>3</v>
      </c>
      <c r="M9" s="17">
        <v>10</v>
      </c>
      <c r="N9" s="47">
        <f>SUM(C9:M9)-SUM(LARGE(C9:M9,{1,2}))</f>
        <v>52</v>
      </c>
      <c r="O9" s="100">
        <f>VLOOKUP($A9,IND!$B$3:$Q$121,5,0)+VLOOKUP($B9,IND!$B$3:$Q$121,5,0)</f>
        <v>15</v>
      </c>
      <c r="P9" s="100">
        <f>VLOOKUP($A9,IND!$B$3:$Q$121,6,0)+VLOOKUP($B9,IND!$B$3:$Q$121,6,0)</f>
        <v>7</v>
      </c>
      <c r="Q9" s="100">
        <f>VLOOKUP($A9,IND!$B$3:$Q$102,7,0)+VLOOKUP($B9,IND!$B$3:$Q$102,7,0)</f>
        <v>21</v>
      </c>
      <c r="R9" s="100">
        <f>VLOOKUP($A9,IND!$B$3:$Q$89,8,0)+VLOOKUP($B9,IND!$B$3:$Q$89,8,0)</f>
        <v>26</v>
      </c>
      <c r="S9" s="100">
        <f>VLOOKUP($A9,IND!$B$3:$Q$89,9,0)+VLOOKUP($B9,IND!$B$3:$Q$89,9,0)</f>
        <v>11</v>
      </c>
      <c r="T9" s="100">
        <f>VLOOKUP($A9,IND!$B$3:$Q$121,10,0)+VLOOKUP($B9,IND!$B$3:$Q$121,10,0)</f>
        <v>8</v>
      </c>
      <c r="U9" s="100">
        <f>VLOOKUP($A9,IND!$B$3:$Q$121,11,0)+VLOOKUP($B9,IND!$B$3:$Q$121,11,0)</f>
        <v>14</v>
      </c>
      <c r="V9" s="100">
        <f>VLOOKUP($A9,IND!$B$3:$Q$89,12,0)+VLOOKUP($B9,IND!$B$3:$Q$89,12,0)</f>
        <v>21</v>
      </c>
      <c r="W9" s="100">
        <f>VLOOKUP($A9,IND!$B$3:$Q$89,13,0)+VLOOKUP($B9,IND!$B$3:$Q$89,13,0)</f>
        <v>17</v>
      </c>
      <c r="X9" s="100">
        <f>VLOOKUP($A9,IND!$B$3:$Q$89,14,0)+VLOOKUP($B9,IND!$B$3:$Q$89,14,0)</f>
        <v>10</v>
      </c>
      <c r="Y9" s="100">
        <f>VLOOKUP($A9,IND!$B$3:$Q$89,15,0)+VLOOKUP($B9,IND!$B$3:$Q$89,15,0)</f>
        <v>20</v>
      </c>
      <c r="Z9" s="101">
        <f t="shared" si="0"/>
        <v>15</v>
      </c>
      <c r="AB9" s="41" t="s">
        <v>408</v>
      </c>
      <c r="AC9" s="161"/>
      <c r="AD9" s="161"/>
      <c r="AE9" s="41" t="s">
        <v>694</v>
      </c>
      <c r="AF9" s="161"/>
      <c r="AG9" s="161"/>
      <c r="AH9" s="41" t="s">
        <v>134</v>
      </c>
      <c r="AI9" s="161"/>
    </row>
    <row r="10" spans="1:35" x14ac:dyDescent="0.25">
      <c r="A10" s="196" t="s">
        <v>205</v>
      </c>
      <c r="B10" s="196" t="s">
        <v>204</v>
      </c>
      <c r="C10" s="17">
        <v>5</v>
      </c>
      <c r="D10" s="17">
        <v>9</v>
      </c>
      <c r="E10" s="17">
        <v>17</v>
      </c>
      <c r="F10" s="17">
        <v>9</v>
      </c>
      <c r="G10" s="17">
        <v>10</v>
      </c>
      <c r="H10" s="17">
        <v>7</v>
      </c>
      <c r="I10" s="17">
        <v>8</v>
      </c>
      <c r="J10" s="17">
        <v>21</v>
      </c>
      <c r="K10" s="17">
        <v>21</v>
      </c>
      <c r="L10" s="17">
        <v>7</v>
      </c>
      <c r="M10" s="17">
        <v>2</v>
      </c>
      <c r="N10" s="47">
        <f>SUM(C10:M10)-SUM(LARGE(C10:M10,{1,2}))</f>
        <v>74</v>
      </c>
      <c r="O10" s="100">
        <f>VLOOKUP($A10,IND!$B$3:$Q$121,5,0)+VLOOKUP($B10,IND!$B$3:$Q$121,5,0)</f>
        <v>10</v>
      </c>
      <c r="P10" s="100">
        <f>VLOOKUP($A10,IND!$B$3:$Q$121,6,0)+VLOOKUP($B10,IND!$B$3:$Q$121,6,0)</f>
        <v>16</v>
      </c>
      <c r="Q10" s="100">
        <f>VLOOKUP($A10,IND!$B$3:$Q$102,7,0)+VLOOKUP($B10,IND!$B$3:$Q$102,7,0)</f>
        <v>22</v>
      </c>
      <c r="R10" s="100">
        <f>VLOOKUP($A10,IND!$B$3:$Q$89,8,0)+VLOOKUP($B10,IND!$B$3:$Q$89,8,0)</f>
        <v>20</v>
      </c>
      <c r="S10" s="100">
        <f>VLOOKUP($A10,IND!$B$3:$Q$89,9,0)+VLOOKUP($B10,IND!$B$3:$Q$89,9,0)</f>
        <v>18</v>
      </c>
      <c r="T10" s="100">
        <f>VLOOKUP($A10,IND!$B$3:$Q$121,10,0)+VLOOKUP($B10,IND!$B$3:$Q$121,10,0)</f>
        <v>12</v>
      </c>
      <c r="U10" s="100">
        <f>VLOOKUP($A10,IND!$B$3:$Q$121,11,0)+VLOOKUP($B10,IND!$B$3:$Q$121,11,0)</f>
        <v>18</v>
      </c>
      <c r="V10" s="100">
        <f>VLOOKUP($A10,IND!$B$3:$Q$89,12,0)+VLOOKUP($B10,IND!$B$3:$Q$89,12,0)</f>
        <v>36</v>
      </c>
      <c r="W10" s="100">
        <f>VLOOKUP($A10,IND!$B$3:$Q$89,13,0)+VLOOKUP($B10,IND!$B$3:$Q$89,13,0)</f>
        <v>56</v>
      </c>
      <c r="X10" s="100">
        <f>VLOOKUP($A10,IND!$B$3:$Q$89,14,0)+VLOOKUP($B10,IND!$B$3:$Q$89,14,0)</f>
        <v>18</v>
      </c>
      <c r="Y10" s="100">
        <f>VLOOKUP($A10,IND!$B$3:$Q$89,15,0)+VLOOKUP($B10,IND!$B$3:$Q$89,15,0)</f>
        <v>10</v>
      </c>
      <c r="Z10" s="101">
        <f t="shared" si="0"/>
        <v>10</v>
      </c>
      <c r="AB10" s="161"/>
      <c r="AC10" s="161"/>
      <c r="AD10" s="161"/>
      <c r="AE10" s="161"/>
      <c r="AF10" s="161"/>
      <c r="AG10" s="161"/>
      <c r="AH10" s="161"/>
      <c r="AI10" s="161"/>
    </row>
    <row r="11" spans="1:35" x14ac:dyDescent="0.25">
      <c r="A11" s="151" t="s">
        <v>447</v>
      </c>
      <c r="B11" s="151" t="s">
        <v>197</v>
      </c>
      <c r="C11" s="11">
        <v>2</v>
      </c>
      <c r="D11" s="17">
        <v>13</v>
      </c>
      <c r="E11" s="17">
        <v>22</v>
      </c>
      <c r="F11" s="17">
        <v>7</v>
      </c>
      <c r="G11" s="17">
        <v>12</v>
      </c>
      <c r="H11" s="11">
        <v>14</v>
      </c>
      <c r="I11" s="17">
        <v>9</v>
      </c>
      <c r="J11" s="17">
        <v>7</v>
      </c>
      <c r="K11" s="17">
        <v>8</v>
      </c>
      <c r="L11" s="17">
        <v>3</v>
      </c>
      <c r="M11" s="17">
        <v>14</v>
      </c>
      <c r="N11" s="47">
        <f>SUM(C11:M11)-SUM(LARGE(C11:M11,{1,2}))</f>
        <v>75</v>
      </c>
      <c r="O11" s="100">
        <f>VLOOKUP($A11,IND!$B$3:$Q$121,5,0)+VLOOKUP($B11,IND!$B$3:$Q$121,5,0)</f>
        <v>5</v>
      </c>
      <c r="P11" s="100">
        <f>VLOOKUP($A11,IND!$B$3:$Q$121,6,0)+VLOOKUP($B11,IND!$B$3:$Q$121,6,0)</f>
        <v>20</v>
      </c>
      <c r="Q11" s="100">
        <f>VLOOKUP($A11,IND!$B$3:$Q$102,7,0)+VLOOKUP($B11,IND!$B$3:$Q$102,7,0)</f>
        <v>28</v>
      </c>
      <c r="R11" s="100">
        <f>VLOOKUP($A11,IND!$B$3:$Q$89,8,0)+VLOOKUP($B11,IND!$B$3:$Q$89,8,0)</f>
        <v>17</v>
      </c>
      <c r="S11" s="100">
        <f>VLOOKUP($A11,IND!$B$3:$Q$89,9,0)+VLOOKUP($B11,IND!$B$3:$Q$89,9,0)</f>
        <v>21</v>
      </c>
      <c r="T11" s="100">
        <f>VLOOKUP($A11,IND!$B$3:$Q$121,10,0)+VLOOKUP($B11,IND!$B$3:$Q$121,10,0)</f>
        <v>31</v>
      </c>
      <c r="U11" s="100">
        <f>VLOOKUP($A11,IND!$B$3:$Q$121,11,0)+VLOOKUP($B11,IND!$B$3:$Q$121,11,0)</f>
        <v>19</v>
      </c>
      <c r="V11" s="100">
        <f>VLOOKUP($A11,IND!$B$3:$Q$89,12,0)+VLOOKUP($B11,IND!$B$3:$Q$89,12,0)</f>
        <v>16</v>
      </c>
      <c r="W11" s="100">
        <f>VLOOKUP($A11,IND!$B$3:$Q$89,13,0)+VLOOKUP($B11,IND!$B$3:$Q$89,13,0)</f>
        <v>19</v>
      </c>
      <c r="X11" s="100">
        <f>VLOOKUP($A11,IND!$B$3:$Q$89,14,0)+VLOOKUP($B11,IND!$B$3:$Q$89,14,0)</f>
        <v>10</v>
      </c>
      <c r="Y11" s="100">
        <f>VLOOKUP($A11,IND!$B$3:$Q$89,15,0)+VLOOKUP($B11,IND!$B$3:$Q$89,15,0)</f>
        <v>26</v>
      </c>
      <c r="Z11" s="101">
        <f t="shared" si="0"/>
        <v>5</v>
      </c>
      <c r="AB11" s="161"/>
      <c r="AC11" s="161"/>
      <c r="AD11" s="161"/>
      <c r="AE11" s="161"/>
      <c r="AF11" s="161"/>
      <c r="AG11" s="161"/>
      <c r="AH11" s="161"/>
      <c r="AI11" s="161"/>
    </row>
    <row r="12" spans="1:35" x14ac:dyDescent="0.25">
      <c r="A12" s="151" t="s">
        <v>547</v>
      </c>
      <c r="B12" s="151" t="s">
        <v>546</v>
      </c>
      <c r="C12" s="17">
        <v>18</v>
      </c>
      <c r="D12" s="17">
        <v>25</v>
      </c>
      <c r="E12" s="17">
        <v>10</v>
      </c>
      <c r="F12" s="17">
        <v>5</v>
      </c>
      <c r="G12" s="17">
        <v>17</v>
      </c>
      <c r="H12" s="17">
        <v>4</v>
      </c>
      <c r="I12" s="17">
        <v>12</v>
      </c>
      <c r="J12" s="17">
        <v>12</v>
      </c>
      <c r="K12" s="17">
        <v>11</v>
      </c>
      <c r="L12" s="17">
        <v>1</v>
      </c>
      <c r="M12" s="17">
        <v>5</v>
      </c>
      <c r="N12" s="47">
        <f>SUM(C12:M12)-SUM(LARGE(C12:M12,{1,2}))</f>
        <v>77</v>
      </c>
      <c r="O12" s="100">
        <f>VLOOKUP($A12,IND!$B$3:$Q$121,5,0)+VLOOKUP($B12,IND!$B$3:$Q$121,5,0)</f>
        <v>29</v>
      </c>
      <c r="P12" s="100">
        <f>VLOOKUP($A12,IND!$B$3:$Q$121,6,0)+VLOOKUP($B12,IND!$B$3:$Q$121,6,0)</f>
        <v>32</v>
      </c>
      <c r="Q12" s="100">
        <f>VLOOKUP($A12,IND!$B$3:$Q$102,7,0)+VLOOKUP($B12,IND!$B$3:$Q$102,7,0)</f>
        <v>18</v>
      </c>
      <c r="R12" s="100">
        <f>VLOOKUP($A12,IND!$B$3:$Q$89,8,0)+VLOOKUP($B12,IND!$B$3:$Q$89,8,0)</f>
        <v>12</v>
      </c>
      <c r="S12" s="100">
        <f>VLOOKUP($A12,IND!$B$3:$Q$89,9,0)+VLOOKUP($B12,IND!$B$3:$Q$89,9,0)</f>
        <v>30</v>
      </c>
      <c r="T12" s="100">
        <f>VLOOKUP($A12,IND!$B$3:$Q$121,10,0)+VLOOKUP($B12,IND!$B$3:$Q$121,10,0)</f>
        <v>10</v>
      </c>
      <c r="U12" s="100">
        <f>VLOOKUP($A12,IND!$B$3:$Q$121,11,0)+VLOOKUP($B12,IND!$B$3:$Q$121,11,0)</f>
        <v>25</v>
      </c>
      <c r="V12" s="100">
        <f>VLOOKUP($A12,IND!$B$3:$Q$89,12,0)+VLOOKUP($B12,IND!$B$3:$Q$89,12,0)</f>
        <v>25</v>
      </c>
      <c r="W12" s="100">
        <f>VLOOKUP($A12,IND!$B$3:$Q$89,13,0)+VLOOKUP($B12,IND!$B$3:$Q$89,13,0)</f>
        <v>23</v>
      </c>
      <c r="X12" s="100">
        <f>VLOOKUP($A12,IND!$B$3:$Q$89,14,0)+VLOOKUP($B12,IND!$B$3:$Q$89,14,0)</f>
        <v>6</v>
      </c>
      <c r="Y12" s="100">
        <f>VLOOKUP($A12,IND!$B$3:$Q$89,15,0)+VLOOKUP($B12,IND!$B$3:$Q$89,15,0)</f>
        <v>14</v>
      </c>
      <c r="Z12" s="101">
        <f t="shared" si="0"/>
        <v>29</v>
      </c>
      <c r="AB12" s="161" t="s">
        <v>673</v>
      </c>
      <c r="AC12" s="161"/>
      <c r="AD12" s="161"/>
      <c r="AE12" s="161" t="s">
        <v>673</v>
      </c>
      <c r="AF12" s="161"/>
      <c r="AG12" s="161"/>
      <c r="AH12" s="161"/>
      <c r="AI12" s="161"/>
    </row>
    <row r="13" spans="1:35" x14ac:dyDescent="0.25">
      <c r="A13" s="151" t="s">
        <v>132</v>
      </c>
      <c r="B13" s="151" t="s">
        <v>207</v>
      </c>
      <c r="C13" s="17">
        <v>7</v>
      </c>
      <c r="D13" s="17">
        <v>15</v>
      </c>
      <c r="E13" s="17">
        <v>21</v>
      </c>
      <c r="F13" s="17">
        <v>10</v>
      </c>
      <c r="G13" s="17">
        <v>5</v>
      </c>
      <c r="H13" s="17">
        <v>11</v>
      </c>
      <c r="I13" s="17">
        <v>14</v>
      </c>
      <c r="J13" s="17">
        <v>11</v>
      </c>
      <c r="K13" s="17">
        <v>2</v>
      </c>
      <c r="L13" s="17">
        <v>15</v>
      </c>
      <c r="M13" s="17">
        <v>7</v>
      </c>
      <c r="N13" s="47">
        <f>SUM(C13:M13)-SUM(LARGE(C13:M13,{1,2}))</f>
        <v>82</v>
      </c>
      <c r="O13" s="100">
        <f>VLOOKUP($A13,IND!$B$3:$Q$121,5,0)+VLOOKUP($B13,IND!$B$3:$Q$121,5,0)</f>
        <v>13</v>
      </c>
      <c r="P13" s="100">
        <f>VLOOKUP($A13,IND!$B$3:$Q$121,6,0)+VLOOKUP($B13,IND!$B$3:$Q$121,6,0)</f>
        <v>22</v>
      </c>
      <c r="Q13" s="100">
        <f>VLOOKUP($A13,IND!$B$3:$Q$102,7,0)+VLOOKUP($B13,IND!$B$3:$Q$102,7,0)</f>
        <v>28</v>
      </c>
      <c r="R13" s="100">
        <f>VLOOKUP($A13,IND!$B$3:$Q$89,8,0)+VLOOKUP($B13,IND!$B$3:$Q$89,8,0)</f>
        <v>21</v>
      </c>
      <c r="S13" s="100">
        <f>VLOOKUP($A13,IND!$B$3:$Q$89,9,0)+VLOOKUP($B13,IND!$B$3:$Q$89,9,0)</f>
        <v>11</v>
      </c>
      <c r="T13" s="100">
        <f>VLOOKUP($A13,IND!$B$3:$Q$121,10,0)+VLOOKUP($B13,IND!$B$3:$Q$121,10,0)</f>
        <v>27</v>
      </c>
      <c r="U13" s="100">
        <f>VLOOKUP($A13,IND!$B$3:$Q$121,11,0)+VLOOKUP($B13,IND!$B$3:$Q$121,11,0)</f>
        <v>28</v>
      </c>
      <c r="V13" s="100">
        <f>VLOOKUP($A13,IND!$B$3:$Q$89,12,0)+VLOOKUP($B13,IND!$B$3:$Q$89,12,0)</f>
        <v>24</v>
      </c>
      <c r="W13" s="100">
        <f>VLOOKUP($A13,IND!$B$3:$Q$89,13,0)+VLOOKUP($B13,IND!$B$3:$Q$89,13,0)</f>
        <v>8</v>
      </c>
      <c r="X13" s="100">
        <f>VLOOKUP($A13,IND!$B$3:$Q$89,14,0)+VLOOKUP($B13,IND!$B$3:$Q$89,14,0)</f>
        <v>29</v>
      </c>
      <c r="Y13" s="100">
        <f>VLOOKUP($A13,IND!$B$3:$Q$89,15,0)+VLOOKUP($B13,IND!$B$3:$Q$89,15,0)</f>
        <v>16</v>
      </c>
      <c r="Z13" s="101">
        <f t="shared" si="0"/>
        <v>13</v>
      </c>
      <c r="AB13" s="41" t="s">
        <v>287</v>
      </c>
      <c r="AC13" s="161"/>
      <c r="AD13" s="161"/>
      <c r="AE13" s="41" t="s">
        <v>540</v>
      </c>
      <c r="AF13" s="161"/>
      <c r="AG13" s="161"/>
      <c r="AH13" s="161"/>
      <c r="AI13" s="161"/>
    </row>
    <row r="14" spans="1:35" x14ac:dyDescent="0.25">
      <c r="A14" s="151" t="s">
        <v>668</v>
      </c>
      <c r="B14" s="151" t="s">
        <v>575</v>
      </c>
      <c r="C14" s="17">
        <v>12</v>
      </c>
      <c r="D14" s="17">
        <v>3</v>
      </c>
      <c r="E14" s="17">
        <v>13</v>
      </c>
      <c r="F14" s="17">
        <v>12</v>
      </c>
      <c r="G14" s="17">
        <v>11</v>
      </c>
      <c r="H14" s="11">
        <v>25</v>
      </c>
      <c r="I14" s="17">
        <v>7</v>
      </c>
      <c r="J14" s="17">
        <v>9</v>
      </c>
      <c r="K14" s="17">
        <v>7</v>
      </c>
      <c r="L14" s="17">
        <v>17</v>
      </c>
      <c r="M14" s="17">
        <v>13</v>
      </c>
      <c r="N14" s="47">
        <f>SUM(C14:M14)-SUM(LARGE(C14:M14,{1,2}))</f>
        <v>87</v>
      </c>
      <c r="O14" s="100">
        <f>VLOOKUP($A14,IND!$B$3:$Q$121,5,0)+VLOOKUP($B14,IND!$B$3:$Q$121,5,0)</f>
        <v>17</v>
      </c>
      <c r="P14" s="100">
        <f>VLOOKUP($A14,IND!$B$3:$Q$121,6,0)+VLOOKUP($B14,IND!$B$3:$Q$121,6,0)</f>
        <v>9</v>
      </c>
      <c r="Q14" s="100">
        <f>VLOOKUP($A14,IND!$B$3:$Q$102,7,0)+VLOOKUP($B14,IND!$B$3:$Q$102,7,0)</f>
        <v>21</v>
      </c>
      <c r="R14" s="100">
        <f>VLOOKUP($A14,IND!$B$3:$Q$89,8,0)+VLOOKUP($B14,IND!$B$3:$Q$89,8,0)</f>
        <v>25</v>
      </c>
      <c r="S14" s="100">
        <f>VLOOKUP($A14,IND!$B$3:$Q$89,9,0)+VLOOKUP($B14,IND!$B$3:$Q$89,9,0)</f>
        <v>19</v>
      </c>
      <c r="T14" s="100">
        <f>VLOOKUP($A14,IND!$B$3:$Q$121,10,0)+VLOOKUP($B14,IND!$B$3:$Q$121,10,0)</f>
        <v>56</v>
      </c>
      <c r="U14" s="100">
        <f>VLOOKUP($A14,IND!$B$3:$Q$121,11,0)+VLOOKUP($B14,IND!$B$3:$Q$121,11,0)</f>
        <v>17</v>
      </c>
      <c r="V14" s="100">
        <f>VLOOKUP($A14,IND!$B$3:$Q$89,12,0)+VLOOKUP($B14,IND!$B$3:$Q$89,12,0)</f>
        <v>20</v>
      </c>
      <c r="W14" s="100">
        <f>VLOOKUP($A14,IND!$B$3:$Q$89,13,0)+VLOOKUP($B14,IND!$B$3:$Q$89,13,0)</f>
        <v>18</v>
      </c>
      <c r="X14" s="100">
        <f>VLOOKUP($A14,IND!$B$3:$Q$89,14,0)+VLOOKUP($B14,IND!$B$3:$Q$89,14,0)</f>
        <v>37</v>
      </c>
      <c r="Y14" s="100">
        <f>VLOOKUP($A14,IND!$B$3:$Q$89,15,0)+VLOOKUP($B14,IND!$B$3:$Q$89,15,0)</f>
        <v>22</v>
      </c>
      <c r="Z14" s="101">
        <f t="shared" si="0"/>
        <v>17</v>
      </c>
      <c r="AB14" s="41" t="s">
        <v>148</v>
      </c>
      <c r="AC14" s="161"/>
      <c r="AD14" s="161"/>
      <c r="AE14" s="41" t="s">
        <v>509</v>
      </c>
      <c r="AF14" s="161"/>
      <c r="AG14" s="161"/>
      <c r="AH14" s="161"/>
      <c r="AI14" s="161"/>
    </row>
    <row r="15" spans="1:35" x14ac:dyDescent="0.25">
      <c r="A15" s="151" t="s">
        <v>549</v>
      </c>
      <c r="B15" s="151" t="s">
        <v>525</v>
      </c>
      <c r="C15" s="11">
        <v>25</v>
      </c>
      <c r="D15" s="17">
        <v>5</v>
      </c>
      <c r="E15" s="17">
        <v>8</v>
      </c>
      <c r="F15" s="17">
        <v>13</v>
      </c>
      <c r="G15" s="17">
        <v>9</v>
      </c>
      <c r="H15" s="17">
        <v>16</v>
      </c>
      <c r="I15" s="17">
        <v>16</v>
      </c>
      <c r="J15" s="17">
        <v>17</v>
      </c>
      <c r="K15" s="17">
        <v>16</v>
      </c>
      <c r="L15" s="17">
        <v>8</v>
      </c>
      <c r="M15" s="17">
        <v>1</v>
      </c>
      <c r="N15" s="47">
        <f>SUM(C15:M15)-SUM(LARGE(C15:M15,{1,2}))</f>
        <v>92</v>
      </c>
      <c r="O15" s="100">
        <f>VLOOKUP($A15,IND!$B$3:$Q$121,5,0)+VLOOKUP($B15,IND!$B$3:$Q$121,5,0)</f>
        <v>38</v>
      </c>
      <c r="P15" s="100">
        <f>VLOOKUP($A15,IND!$B$3:$Q$121,6,0)+VLOOKUP($B15,IND!$B$3:$Q$121,6,0)</f>
        <v>14</v>
      </c>
      <c r="Q15" s="100">
        <f>VLOOKUP($A15,IND!$B$3:$Q$102,7,0)+VLOOKUP($B15,IND!$B$3:$Q$102,7,0)</f>
        <v>13</v>
      </c>
      <c r="R15" s="100">
        <f>VLOOKUP($A15,IND!$B$3:$Q$89,8,0)+VLOOKUP($B15,IND!$B$3:$Q$89,8,0)</f>
        <v>26</v>
      </c>
      <c r="S15" s="100">
        <f>VLOOKUP($A15,IND!$B$3:$Q$89,9,0)+VLOOKUP($B15,IND!$B$3:$Q$89,9,0)</f>
        <v>15</v>
      </c>
      <c r="T15" s="100">
        <f>VLOOKUP($A15,IND!$B$3:$Q$121,10,0)+VLOOKUP($B15,IND!$B$3:$Q$121,10,0)</f>
        <v>34</v>
      </c>
      <c r="U15" s="100">
        <f>VLOOKUP($A15,IND!$B$3:$Q$121,11,0)+VLOOKUP($B15,IND!$B$3:$Q$121,11,0)</f>
        <v>30</v>
      </c>
      <c r="V15" s="100">
        <f>VLOOKUP($A15,IND!$B$3:$Q$89,12,0)+VLOOKUP($B15,IND!$B$3:$Q$89,12,0)</f>
        <v>33</v>
      </c>
      <c r="W15" s="100">
        <f>VLOOKUP($A15,IND!$B$3:$Q$89,13,0)+VLOOKUP($B15,IND!$B$3:$Q$89,13,0)</f>
        <v>43</v>
      </c>
      <c r="X15" s="100">
        <f>VLOOKUP($A15,IND!$B$3:$Q$89,14,0)+VLOOKUP($B15,IND!$B$3:$Q$89,14,0)</f>
        <v>22</v>
      </c>
      <c r="Y15" s="100">
        <f>VLOOKUP($A15,IND!$B$3:$Q$89,15,0)+VLOOKUP($B15,IND!$B$3:$Q$89,15,0)</f>
        <v>7</v>
      </c>
      <c r="Z15" s="101">
        <f t="shared" si="0"/>
        <v>38</v>
      </c>
      <c r="AB15" s="161"/>
      <c r="AC15" s="161"/>
      <c r="AD15" s="161"/>
      <c r="AE15" s="161"/>
      <c r="AF15" s="161"/>
      <c r="AG15" s="161"/>
      <c r="AH15" s="161"/>
      <c r="AI15" s="161"/>
    </row>
    <row r="16" spans="1:35" x14ac:dyDescent="0.25">
      <c r="A16" s="151" t="s">
        <v>520</v>
      </c>
      <c r="B16" s="151" t="s">
        <v>541</v>
      </c>
      <c r="C16" s="17">
        <v>9</v>
      </c>
      <c r="D16" s="17">
        <v>6</v>
      </c>
      <c r="E16" s="17">
        <v>11</v>
      </c>
      <c r="F16" s="17">
        <v>7</v>
      </c>
      <c r="G16" s="17">
        <v>15</v>
      </c>
      <c r="H16" s="17">
        <v>10</v>
      </c>
      <c r="I16" s="17">
        <v>13</v>
      </c>
      <c r="J16" s="17">
        <v>8</v>
      </c>
      <c r="K16" s="17">
        <v>21</v>
      </c>
      <c r="L16" s="17">
        <v>14</v>
      </c>
      <c r="M16" s="17">
        <v>17</v>
      </c>
      <c r="N16" s="47">
        <f>SUM(C16:M16)-SUM(LARGE(C16:M16,{1,2}))</f>
        <v>93</v>
      </c>
      <c r="O16" s="100">
        <f>VLOOKUP($A16,IND!$B$3:$Q$121,5,0)+VLOOKUP($B16,IND!$B$3:$Q$121,5,0)</f>
        <v>15</v>
      </c>
      <c r="P16" s="100">
        <f>VLOOKUP($A16,IND!$B$3:$Q$121,6,0)+VLOOKUP($B16,IND!$B$3:$Q$121,6,0)</f>
        <v>15</v>
      </c>
      <c r="Q16" s="100">
        <f>VLOOKUP($A16,IND!$B$3:$Q$102,7,0)+VLOOKUP($B16,IND!$B$3:$Q$102,7,0)</f>
        <v>20</v>
      </c>
      <c r="R16" s="100">
        <f>VLOOKUP($A16,IND!$B$3:$Q$89,8,0)+VLOOKUP($B16,IND!$B$3:$Q$89,8,0)</f>
        <v>17</v>
      </c>
      <c r="S16" s="100">
        <f>VLOOKUP($A16,IND!$B$3:$Q$89,9,0)+VLOOKUP($B16,IND!$B$3:$Q$89,9,0)</f>
        <v>28</v>
      </c>
      <c r="T16" s="100">
        <f>VLOOKUP($A16,IND!$B$3:$Q$121,10,0)+VLOOKUP($B16,IND!$B$3:$Q$121,10,0)</f>
        <v>19</v>
      </c>
      <c r="U16" s="100">
        <f>VLOOKUP($A16,IND!$B$3:$Q$121,11,0)+VLOOKUP($B16,IND!$B$3:$Q$121,11,0)</f>
        <v>27</v>
      </c>
      <c r="V16" s="100">
        <f>VLOOKUP($A16,IND!$B$3:$Q$89,12,0)+VLOOKUP($B16,IND!$B$3:$Q$89,12,0)</f>
        <v>19</v>
      </c>
      <c r="W16" s="100">
        <f>VLOOKUP($A16,IND!$B$3:$Q$89,13,0)+VLOOKUP($B16,IND!$B$3:$Q$89,13,0)</f>
        <v>56</v>
      </c>
      <c r="X16" s="100">
        <f>VLOOKUP($A16,IND!$B$3:$Q$89,14,0)+VLOOKUP($B16,IND!$B$3:$Q$89,14,0)</f>
        <v>25</v>
      </c>
      <c r="Y16" s="100">
        <f>VLOOKUP($A16,IND!$B$3:$Q$89,15,0)+VLOOKUP($B16,IND!$B$3:$Q$89,15,0)</f>
        <v>31</v>
      </c>
      <c r="Z16" s="101">
        <f t="shared" si="0"/>
        <v>15</v>
      </c>
      <c r="AB16" s="161"/>
      <c r="AC16" s="161"/>
      <c r="AD16" s="161"/>
      <c r="AE16" s="161"/>
      <c r="AF16" s="161"/>
      <c r="AG16" s="161"/>
      <c r="AH16" s="161"/>
      <c r="AI16" s="161"/>
    </row>
    <row r="17" spans="1:35" x14ac:dyDescent="0.25">
      <c r="A17" s="151" t="s">
        <v>131</v>
      </c>
      <c r="B17" s="151" t="s">
        <v>194</v>
      </c>
      <c r="C17" s="17">
        <v>13</v>
      </c>
      <c r="D17" s="17">
        <v>6</v>
      </c>
      <c r="E17" s="17">
        <v>23</v>
      </c>
      <c r="F17" s="17">
        <v>3</v>
      </c>
      <c r="G17" s="17">
        <v>27</v>
      </c>
      <c r="H17" s="11">
        <v>18</v>
      </c>
      <c r="I17" s="17">
        <v>18</v>
      </c>
      <c r="J17" s="17">
        <v>3</v>
      </c>
      <c r="K17" s="17">
        <v>14</v>
      </c>
      <c r="L17" s="17">
        <v>17</v>
      </c>
      <c r="M17" s="17">
        <v>16</v>
      </c>
      <c r="N17" s="47">
        <f>SUM(C17:M17)-SUM(LARGE(C17:M17,{1,2}))</f>
        <v>108</v>
      </c>
      <c r="O17" s="100">
        <f>VLOOKUP($A17,IND!$B$3:$Q$121,5,0)+VLOOKUP($B17,IND!$B$3:$Q$121,5,0)</f>
        <v>19</v>
      </c>
      <c r="P17" s="100">
        <f>VLOOKUP($A17,IND!$B$3:$Q$121,6,0)+VLOOKUP($B17,IND!$B$3:$Q$121,6,0)</f>
        <v>15</v>
      </c>
      <c r="Q17" s="100">
        <f>VLOOKUP($A17,IND!$B$3:$Q$102,7,0)+VLOOKUP($B17,IND!$B$3:$Q$102,7,0)</f>
        <v>29</v>
      </c>
      <c r="R17" s="100">
        <f>VLOOKUP($A17,IND!$B$3:$Q$89,8,0)+VLOOKUP($B17,IND!$B$3:$Q$89,8,0)</f>
        <v>9</v>
      </c>
      <c r="S17" s="100">
        <f>VLOOKUP($A17,IND!$B$3:$Q$89,9,0)+VLOOKUP($B17,IND!$B$3:$Q$89,9,0)</f>
        <v>54</v>
      </c>
      <c r="T17" s="100">
        <f>VLOOKUP($A17,IND!$B$3:$Q$121,10,0)+VLOOKUP($B17,IND!$B$3:$Q$121,10,0)</f>
        <v>39</v>
      </c>
      <c r="U17" s="100">
        <f>VLOOKUP($A17,IND!$B$3:$Q$121,11,0)+VLOOKUP($B17,IND!$B$3:$Q$121,11,0)</f>
        <v>31</v>
      </c>
      <c r="V17" s="100">
        <f>VLOOKUP($A17,IND!$B$3:$Q$89,12,0)+VLOOKUP($B17,IND!$B$3:$Q$89,12,0)</f>
        <v>9</v>
      </c>
      <c r="W17" s="100">
        <f>VLOOKUP($A17,IND!$B$3:$Q$89,13,0)+VLOOKUP($B17,IND!$B$3:$Q$89,13,0)</f>
        <v>38</v>
      </c>
      <c r="X17" s="100">
        <f>VLOOKUP($A17,IND!$B$3:$Q$89,14,0)+VLOOKUP($B17,IND!$B$3:$Q$89,14,0)</f>
        <v>37</v>
      </c>
      <c r="Y17" s="100">
        <f>VLOOKUP($A17,IND!$B$3:$Q$89,15,0)+VLOOKUP($B17,IND!$B$3:$Q$89,15,0)</f>
        <v>30</v>
      </c>
      <c r="Z17" s="101">
        <f t="shared" si="0"/>
        <v>19</v>
      </c>
      <c r="AB17" s="161" t="s">
        <v>673</v>
      </c>
      <c r="AC17" s="161"/>
      <c r="AD17" s="161"/>
      <c r="AE17" s="161" t="s">
        <v>673</v>
      </c>
      <c r="AF17" s="161"/>
      <c r="AG17" s="161"/>
      <c r="AH17" s="161" t="s">
        <v>673</v>
      </c>
      <c r="AI17" s="161">
        <v>1</v>
      </c>
    </row>
    <row r="18" spans="1:35" x14ac:dyDescent="0.25">
      <c r="A18" s="151" t="s">
        <v>415</v>
      </c>
      <c r="B18" s="151" t="s">
        <v>421</v>
      </c>
      <c r="C18" s="11">
        <v>18</v>
      </c>
      <c r="D18" s="17">
        <v>27</v>
      </c>
      <c r="E18" s="17">
        <v>17</v>
      </c>
      <c r="F18" s="17">
        <v>26</v>
      </c>
      <c r="G18" s="17">
        <v>25</v>
      </c>
      <c r="H18" s="17">
        <v>18</v>
      </c>
      <c r="I18" s="17">
        <v>1</v>
      </c>
      <c r="J18" s="17">
        <v>13</v>
      </c>
      <c r="K18" s="17">
        <v>10</v>
      </c>
      <c r="L18" s="17">
        <v>9</v>
      </c>
      <c r="M18" s="17">
        <v>2</v>
      </c>
      <c r="N18" s="47">
        <f>SUM(C18:M18)-SUM(LARGE(C18:M18,{1,2}))</f>
        <v>113</v>
      </c>
      <c r="O18" s="100">
        <f>VLOOKUP($A18,IND!$B$3:$Q$121,5,0)+VLOOKUP($B18,IND!$B$3:$Q$121,5,0)</f>
        <v>29</v>
      </c>
      <c r="P18" s="100">
        <f>VLOOKUP($A18,IND!$B$3:$Q$121,6,0)+VLOOKUP($B18,IND!$B$3:$Q$121,6,0)</f>
        <v>37</v>
      </c>
      <c r="Q18" s="100">
        <f>VLOOKUP($A18,IND!$B$3:$Q$102,7,0)+VLOOKUP($B18,IND!$B$3:$Q$102,7,0)</f>
        <v>22</v>
      </c>
      <c r="R18" s="100">
        <f>VLOOKUP($A18,IND!$B$3:$Q$89,8,0)+VLOOKUP($B18,IND!$B$3:$Q$89,8,0)</f>
        <v>54</v>
      </c>
      <c r="S18" s="100">
        <f>VLOOKUP($A18,IND!$B$3:$Q$89,9,0)+VLOOKUP($B18,IND!$B$3:$Q$89,9,0)</f>
        <v>49</v>
      </c>
      <c r="T18" s="100">
        <f>VLOOKUP($A18,IND!$B$3:$Q$121,10,0)+VLOOKUP($B18,IND!$B$3:$Q$121,10,0)</f>
        <v>39</v>
      </c>
      <c r="U18" s="100">
        <f>VLOOKUP($A18,IND!$B$3:$Q$121,11,0)+VLOOKUP($B18,IND!$B$3:$Q$121,11,0)</f>
        <v>3</v>
      </c>
      <c r="V18" s="100">
        <f>VLOOKUP($A18,IND!$B$3:$Q$89,12,0)+VLOOKUP($B18,IND!$B$3:$Q$89,12,0)</f>
        <v>27</v>
      </c>
      <c r="W18" s="100">
        <f>VLOOKUP($A18,IND!$B$3:$Q$89,13,0)+VLOOKUP($B18,IND!$B$3:$Q$89,13,0)</f>
        <v>22</v>
      </c>
      <c r="X18" s="100">
        <f>VLOOKUP($A18,IND!$B$3:$Q$89,14,0)+VLOOKUP($B18,IND!$B$3:$Q$89,14,0)</f>
        <v>23</v>
      </c>
      <c r="Y18" s="100">
        <f>VLOOKUP($A18,IND!$B$3:$Q$89,15,0)+VLOOKUP($B18,IND!$B$3:$Q$89,15,0)</f>
        <v>10</v>
      </c>
      <c r="Z18" s="101">
        <f t="shared" si="0"/>
        <v>29</v>
      </c>
      <c r="AB18" s="41" t="s">
        <v>532</v>
      </c>
      <c r="AC18" s="161"/>
      <c r="AD18" s="161"/>
      <c r="AE18" s="41" t="s">
        <v>538</v>
      </c>
      <c r="AF18" s="161"/>
      <c r="AG18" s="161"/>
      <c r="AH18" s="41" t="s">
        <v>302</v>
      </c>
      <c r="AI18" s="161"/>
    </row>
    <row r="19" spans="1:35" x14ac:dyDescent="0.25">
      <c r="A19" s="151" t="s">
        <v>146</v>
      </c>
      <c r="B19" s="151" t="s">
        <v>149</v>
      </c>
      <c r="C19" s="17">
        <v>18</v>
      </c>
      <c r="D19" s="17">
        <v>1</v>
      </c>
      <c r="E19" s="17">
        <v>20</v>
      </c>
      <c r="F19" s="17">
        <v>15</v>
      </c>
      <c r="G19" s="17">
        <v>15</v>
      </c>
      <c r="H19" s="17">
        <v>12</v>
      </c>
      <c r="I19" s="17">
        <v>26</v>
      </c>
      <c r="J19" s="17">
        <v>18</v>
      </c>
      <c r="K19" s="17">
        <v>15</v>
      </c>
      <c r="L19" s="17">
        <v>2</v>
      </c>
      <c r="M19" s="17">
        <v>20</v>
      </c>
      <c r="N19" s="47">
        <f>SUM(C19:M19)-SUM(LARGE(C19:M19,{1,2}))</f>
        <v>116</v>
      </c>
      <c r="O19" s="100">
        <f>VLOOKUP($A19,IND!$B$3:$Q$121,5,0)+VLOOKUP($B19,IND!$B$3:$Q$121,5,0)</f>
        <v>29</v>
      </c>
      <c r="P19" s="100">
        <f>VLOOKUP($A19,IND!$B$3:$Q$121,6,0)+VLOOKUP($B19,IND!$B$3:$Q$121,6,0)</f>
        <v>5</v>
      </c>
      <c r="Q19" s="100">
        <f>VLOOKUP($A19,IND!$B$3:$Q$102,7,0)+VLOOKUP($B19,IND!$B$3:$Q$102,7,0)</f>
        <v>24</v>
      </c>
      <c r="R19" s="100">
        <f>VLOOKUP($A19,IND!$B$3:$Q$89,8,0)+VLOOKUP($B19,IND!$B$3:$Q$89,8,0)</f>
        <v>29</v>
      </c>
      <c r="S19" s="100">
        <f>VLOOKUP($A19,IND!$B$3:$Q$89,9,0)+VLOOKUP($B19,IND!$B$3:$Q$89,9,0)</f>
        <v>28</v>
      </c>
      <c r="T19" s="100">
        <f>VLOOKUP($A19,IND!$B$3:$Q$121,10,0)+VLOOKUP($B19,IND!$B$3:$Q$121,10,0)</f>
        <v>28</v>
      </c>
      <c r="U19" s="100">
        <f>VLOOKUP($A19,IND!$B$3:$Q$121,11,0)+VLOOKUP($B19,IND!$B$3:$Q$121,11,0)</f>
        <v>40</v>
      </c>
      <c r="V19" s="100">
        <f>VLOOKUP($A19,IND!$B$3:$Q$89,12,0)+VLOOKUP($B19,IND!$B$3:$Q$89,12,0)</f>
        <v>35</v>
      </c>
      <c r="W19" s="100">
        <f>VLOOKUP($A19,IND!$B$3:$Q$89,13,0)+VLOOKUP($B19,IND!$B$3:$Q$89,13,0)</f>
        <v>40</v>
      </c>
      <c r="X19" s="100">
        <f>VLOOKUP($A19,IND!$B$3:$Q$89,14,0)+VLOOKUP($B19,IND!$B$3:$Q$89,14,0)</f>
        <v>7</v>
      </c>
      <c r="Y19" s="100">
        <f>VLOOKUP($A19,IND!$B$3:$Q$89,15,0)+VLOOKUP($B19,IND!$B$3:$Q$89,15,0)</f>
        <v>40</v>
      </c>
      <c r="Z19" s="101">
        <f t="shared" si="0"/>
        <v>29</v>
      </c>
      <c r="AB19" s="41" t="s">
        <v>533</v>
      </c>
      <c r="AC19" s="161"/>
      <c r="AD19" s="161"/>
      <c r="AE19" s="41" t="s">
        <v>563</v>
      </c>
      <c r="AF19" s="161"/>
      <c r="AG19" s="161"/>
      <c r="AH19" s="41" t="s">
        <v>664</v>
      </c>
      <c r="AI19" s="161"/>
    </row>
    <row r="20" spans="1:35" x14ac:dyDescent="0.25">
      <c r="A20" s="151" t="s">
        <v>334</v>
      </c>
      <c r="B20" s="151" t="s">
        <v>408</v>
      </c>
      <c r="C20" s="17">
        <v>13</v>
      </c>
      <c r="D20" s="17">
        <v>16</v>
      </c>
      <c r="E20" s="17">
        <v>13</v>
      </c>
      <c r="F20" s="17">
        <v>18</v>
      </c>
      <c r="G20" s="17">
        <v>19</v>
      </c>
      <c r="H20" s="11">
        <v>13</v>
      </c>
      <c r="I20" s="17">
        <v>20</v>
      </c>
      <c r="J20" s="17">
        <v>11</v>
      </c>
      <c r="K20" s="17">
        <v>4</v>
      </c>
      <c r="L20" s="17">
        <v>9</v>
      </c>
      <c r="M20" s="17">
        <v>21</v>
      </c>
      <c r="N20" s="47">
        <f>SUM(C20:M20)-SUM(LARGE(C20:M20,{1,2}))</f>
        <v>116</v>
      </c>
      <c r="O20" s="100">
        <f>VLOOKUP($A20,IND!$B$3:$Q$121,5,0)+VLOOKUP($B20,IND!$B$3:$Q$121,5,0)</f>
        <v>19</v>
      </c>
      <c r="P20" s="100">
        <f>VLOOKUP($A20,IND!$B$3:$Q$121,6,0)+VLOOKUP($B20,IND!$B$3:$Q$121,6,0)</f>
        <v>25</v>
      </c>
      <c r="Q20" s="100">
        <f>VLOOKUP($A20,IND!$B$3:$Q$102,7,0)+VLOOKUP($B20,IND!$B$3:$Q$102,7,0)</f>
        <v>21</v>
      </c>
      <c r="R20" s="100">
        <f>VLOOKUP($A20,IND!$B$3:$Q$89,8,0)+VLOOKUP($B20,IND!$B$3:$Q$89,8,0)</f>
        <v>34</v>
      </c>
      <c r="S20" s="100">
        <f>VLOOKUP($A20,IND!$B$3:$Q$89,9,0)+VLOOKUP($B20,IND!$B$3:$Q$89,9,0)</f>
        <v>34</v>
      </c>
      <c r="T20" s="100">
        <f>VLOOKUP($A20,IND!$B$3:$Q$121,10,0)+VLOOKUP($B20,IND!$B$3:$Q$121,10,0)</f>
        <v>29</v>
      </c>
      <c r="U20" s="100">
        <f>VLOOKUP($A20,IND!$B$3:$Q$121,11,0)+VLOOKUP($B20,IND!$B$3:$Q$121,11,0)</f>
        <v>33</v>
      </c>
      <c r="V20" s="100">
        <f>VLOOKUP($A20,IND!$B$3:$Q$89,12,0)+VLOOKUP($B20,IND!$B$3:$Q$89,12,0)</f>
        <v>24</v>
      </c>
      <c r="W20" s="100">
        <f>VLOOKUP($A20,IND!$B$3:$Q$89,13,0)+VLOOKUP($B20,IND!$B$3:$Q$89,13,0)</f>
        <v>15</v>
      </c>
      <c r="X20" s="100">
        <f>VLOOKUP($A20,IND!$B$3:$Q$89,14,0)+VLOOKUP($B20,IND!$B$3:$Q$89,14,0)</f>
        <v>23</v>
      </c>
      <c r="Y20" s="100">
        <f>VLOOKUP($A20,IND!$B$3:$Q$89,15,0)+VLOOKUP($B20,IND!$B$3:$Q$89,15,0)</f>
        <v>41</v>
      </c>
      <c r="Z20" s="101">
        <f t="shared" si="0"/>
        <v>19</v>
      </c>
      <c r="AB20" s="161"/>
      <c r="AC20" s="161"/>
      <c r="AD20" s="161"/>
      <c r="AE20" s="161"/>
      <c r="AF20" s="161"/>
      <c r="AG20" s="161"/>
      <c r="AH20" s="161"/>
      <c r="AI20" s="161"/>
    </row>
    <row r="21" spans="1:35" x14ac:dyDescent="0.25">
      <c r="A21" s="151" t="s">
        <v>527</v>
      </c>
      <c r="B21" s="151" t="s">
        <v>141</v>
      </c>
      <c r="C21" s="17">
        <v>24</v>
      </c>
      <c r="D21" s="17">
        <v>26</v>
      </c>
      <c r="E21" s="17">
        <v>2</v>
      </c>
      <c r="F21" s="17">
        <v>19</v>
      </c>
      <c r="G21" s="17">
        <v>22</v>
      </c>
      <c r="H21" s="17">
        <v>1</v>
      </c>
      <c r="I21" s="17">
        <v>10</v>
      </c>
      <c r="J21" s="17">
        <v>5</v>
      </c>
      <c r="K21" s="17">
        <v>13</v>
      </c>
      <c r="L21" s="17">
        <v>21</v>
      </c>
      <c r="M21" s="17">
        <v>23</v>
      </c>
      <c r="N21" s="47">
        <f>SUM(C21:M21)-SUM(LARGE(C21:M21,{1,2}))</f>
        <v>116</v>
      </c>
      <c r="O21" s="100">
        <f>VLOOKUP($A21,IND!$B$3:$Q$121,5,0)+VLOOKUP($B21,IND!$B$3:$Q$121,5,0)</f>
        <v>37</v>
      </c>
      <c r="P21" s="100">
        <f>VLOOKUP($A21,IND!$B$3:$Q$121,6,0)+VLOOKUP($B21,IND!$B$3:$Q$121,6,0)</f>
        <v>35</v>
      </c>
      <c r="Q21" s="100">
        <f>VLOOKUP($A21,IND!$B$3:$Q$102,7,0)+VLOOKUP($B21,IND!$B$3:$Q$102,7,0)</f>
        <v>8</v>
      </c>
      <c r="R21" s="100">
        <f>VLOOKUP($A21,IND!$B$3:$Q$89,8,0)+VLOOKUP($B21,IND!$B$3:$Q$89,8,0)</f>
        <v>35</v>
      </c>
      <c r="S21" s="100">
        <f>VLOOKUP($A21,IND!$B$3:$Q$89,9,0)+VLOOKUP($B21,IND!$B$3:$Q$89,9,0)</f>
        <v>38</v>
      </c>
      <c r="T21" s="100">
        <f>VLOOKUP($A21,IND!$B$3:$Q$121,10,0)+VLOOKUP($B21,IND!$B$3:$Q$121,10,0)</f>
        <v>5</v>
      </c>
      <c r="U21" s="100">
        <f>VLOOKUP($A21,IND!$B$3:$Q$121,11,0)+VLOOKUP($B21,IND!$B$3:$Q$121,11,0)</f>
        <v>21</v>
      </c>
      <c r="V21" s="100">
        <f>VLOOKUP($A21,IND!$B$3:$Q$89,12,0)+VLOOKUP($B21,IND!$B$3:$Q$89,12,0)</f>
        <v>12</v>
      </c>
      <c r="W21" s="100">
        <f>VLOOKUP($A21,IND!$B$3:$Q$89,13,0)+VLOOKUP($B21,IND!$B$3:$Q$89,13,0)</f>
        <v>37</v>
      </c>
      <c r="X21" s="100">
        <f>VLOOKUP($A21,IND!$B$3:$Q$89,14,0)+VLOOKUP($B21,IND!$B$3:$Q$89,14,0)</f>
        <v>42</v>
      </c>
      <c r="Y21" s="100">
        <f>VLOOKUP($A21,IND!$B$3:$Q$89,15,0)+VLOOKUP($B21,IND!$B$3:$Q$89,15,0)</f>
        <v>42</v>
      </c>
      <c r="Z21" s="101">
        <f t="shared" si="0"/>
        <v>37</v>
      </c>
      <c r="AB21" s="161"/>
      <c r="AC21" s="161"/>
      <c r="AD21" s="161"/>
      <c r="AE21" s="161"/>
      <c r="AF21" s="161"/>
      <c r="AG21" s="161"/>
      <c r="AH21" s="161"/>
      <c r="AI21" s="161"/>
    </row>
    <row r="22" spans="1:35" x14ac:dyDescent="0.25">
      <c r="A22" s="151" t="s">
        <v>191</v>
      </c>
      <c r="B22" s="151" t="s">
        <v>192</v>
      </c>
      <c r="C22" s="17">
        <v>15</v>
      </c>
      <c r="D22" s="17">
        <v>16</v>
      </c>
      <c r="E22" s="17">
        <v>5</v>
      </c>
      <c r="F22" s="17">
        <v>23</v>
      </c>
      <c r="G22" s="17">
        <v>8</v>
      </c>
      <c r="H22" s="17">
        <v>15</v>
      </c>
      <c r="I22" s="17">
        <v>16</v>
      </c>
      <c r="J22" s="17">
        <v>15</v>
      </c>
      <c r="K22" s="17">
        <v>9</v>
      </c>
      <c r="L22" s="17">
        <v>21</v>
      </c>
      <c r="M22" s="17">
        <v>19</v>
      </c>
      <c r="N22" s="47">
        <f>SUM(C22:M22)-SUM(LARGE(C22:M22,{1,2}))</f>
        <v>118</v>
      </c>
      <c r="O22" s="100">
        <f>VLOOKUP($A22,IND!$B$3:$Q$121,5,0)+VLOOKUP($B22,IND!$B$3:$Q$121,5,0)</f>
        <v>21</v>
      </c>
      <c r="P22" s="100">
        <f>VLOOKUP($A22,IND!$B$3:$Q$121,6,0)+VLOOKUP($B22,IND!$B$3:$Q$121,6,0)</f>
        <v>25</v>
      </c>
      <c r="Q22" s="100">
        <f>VLOOKUP($A22,IND!$B$3:$Q$102,7,0)+VLOOKUP($B22,IND!$B$3:$Q$102,7,0)</f>
        <v>11</v>
      </c>
      <c r="R22" s="100">
        <f>VLOOKUP($A22,IND!$B$3:$Q$121,8,0)+VLOOKUP($B22,IND!$B$3:$Q$121,8,0)</f>
        <v>43</v>
      </c>
      <c r="S22" s="100">
        <f>VLOOKUP($A22,IND!$B$3:$Q$121,9,0)+VLOOKUP($B22,IND!$B$3:$Q$121,9,0)</f>
        <v>14</v>
      </c>
      <c r="T22" s="100">
        <f>VLOOKUP($A22,IND!$B$3:$Q$121,10,0)+VLOOKUP($B22,IND!$B$3:$Q$121,10,0)</f>
        <v>32</v>
      </c>
      <c r="U22" s="100">
        <f>VLOOKUP($A22,IND!$B$3:$Q$121,11,0)+VLOOKUP($B22,IND!$B$3:$Q$121,11,0)</f>
        <v>30</v>
      </c>
      <c r="V22" s="100">
        <f>VLOOKUP($A22,IND!$B$3:$Q$89,12,0)+VLOOKUP($B22,IND!$B$3:$Q$89,12,0)</f>
        <v>28</v>
      </c>
      <c r="W22" s="100">
        <f>VLOOKUP($A22,IND!$B$3:$Q$89,13,0)+VLOOKUP($B22,IND!$B$3:$Q$89,13,0)</f>
        <v>21</v>
      </c>
      <c r="X22" s="100">
        <f>VLOOKUP($A22,IND!$B$3:$Q$89,14,0)+VLOOKUP($B22,IND!$B$3:$Q$89,14,0)</f>
        <v>42</v>
      </c>
      <c r="Y22" s="100">
        <f>VLOOKUP($A22,IND!$B$3:$Q$89,15,0)+VLOOKUP($B22,IND!$B$3:$Q$89,15,0)</f>
        <v>37</v>
      </c>
      <c r="Z22" s="101">
        <f t="shared" si="0"/>
        <v>21</v>
      </c>
      <c r="AB22" s="161" t="s">
        <v>673</v>
      </c>
      <c r="AC22" s="161"/>
      <c r="AD22" s="161"/>
      <c r="AE22" s="161" t="s">
        <v>673</v>
      </c>
      <c r="AF22" s="161"/>
      <c r="AG22" s="161"/>
      <c r="AH22" s="161" t="s">
        <v>673</v>
      </c>
      <c r="AI22" s="161">
        <v>1</v>
      </c>
    </row>
    <row r="23" spans="1:35" x14ac:dyDescent="0.25">
      <c r="A23" s="151" t="s">
        <v>555</v>
      </c>
      <c r="B23" s="151" t="s">
        <v>661</v>
      </c>
      <c r="C23" s="17">
        <v>9</v>
      </c>
      <c r="D23" s="17">
        <v>20</v>
      </c>
      <c r="E23" s="17">
        <v>4</v>
      </c>
      <c r="F23" s="17">
        <v>6</v>
      </c>
      <c r="G23" s="17">
        <v>21</v>
      </c>
      <c r="H23" s="17">
        <v>21</v>
      </c>
      <c r="I23" s="17">
        <v>11</v>
      </c>
      <c r="J23" s="17">
        <v>18</v>
      </c>
      <c r="K23" s="17">
        <v>21</v>
      </c>
      <c r="L23" s="17">
        <v>21</v>
      </c>
      <c r="M23" s="17">
        <v>10</v>
      </c>
      <c r="N23" s="47">
        <f>SUM(C23:M23)-SUM(LARGE(C23:M23,{1,2}))</f>
        <v>120</v>
      </c>
      <c r="O23" s="100">
        <f>VLOOKUP($A23,IND!$B$3:$Q$121,5,0)+VLOOKUP($B23,IND!$B$3:$Q$121,5,0)</f>
        <v>15</v>
      </c>
      <c r="P23" s="100">
        <f>VLOOKUP($A23,IND!$B$3:$Q$121,6,0)+VLOOKUP($B23,IND!$B$3:$Q$121,6,0)</f>
        <v>27</v>
      </c>
      <c r="Q23" s="100">
        <f>VLOOKUP($A23,IND!$B$3:$Q$102,7,0)+VLOOKUP($B23,IND!$B$3:$Q$102,7,0)</f>
        <v>10</v>
      </c>
      <c r="R23" s="100">
        <f>VLOOKUP($A23,IND!$B$3:$Q$89,8,0)+VLOOKUP($B23,IND!$B$3:$Q$89,8,0)</f>
        <v>16</v>
      </c>
      <c r="S23" s="100">
        <f>VLOOKUP($A23,IND!$B$3:$Q$89,9,0)+VLOOKUP($B23,IND!$B$3:$Q$89,9,0)</f>
        <v>36</v>
      </c>
      <c r="T23" s="100">
        <f>VLOOKUP($A23,IND!$B$3:$Q$121,10,0)+VLOOKUP($B23,IND!$B$3:$Q$121,10,0)</f>
        <v>41</v>
      </c>
      <c r="U23" s="100">
        <f>VLOOKUP($A23,IND!$B$3:$Q$121,11,0)+VLOOKUP($B23,IND!$B$3:$Q$121,11,0)</f>
        <v>24</v>
      </c>
      <c r="V23" s="100">
        <f>VLOOKUP($A23,IND!$B$3:$Q$89,12,0)+VLOOKUP($B23,IND!$B$3:$Q$89,12,0)</f>
        <v>35</v>
      </c>
      <c r="W23" s="100">
        <f>VLOOKUP($A23,IND!$B$3:$Q$89,13,0)+VLOOKUP($B23,IND!$B$3:$Q$89,13,0)</f>
        <v>56</v>
      </c>
      <c r="X23" s="100">
        <f>VLOOKUP($A23,IND!$B$3:$Q$89,14,0)+VLOOKUP($B23,IND!$B$3:$Q$89,14,0)</f>
        <v>42</v>
      </c>
      <c r="Y23" s="100">
        <f>VLOOKUP($A23,IND!$B$3:$Q$89,15,0)+VLOOKUP($B23,IND!$B$3:$Q$89,15,0)</f>
        <v>20</v>
      </c>
      <c r="Z23" s="101">
        <f t="shared" si="0"/>
        <v>15</v>
      </c>
      <c r="AB23" s="41" t="s">
        <v>413</v>
      </c>
      <c r="AC23" s="161"/>
      <c r="AD23" s="161"/>
      <c r="AE23" s="41" t="s">
        <v>480</v>
      </c>
      <c r="AF23" s="161"/>
      <c r="AG23" s="161"/>
      <c r="AH23" s="41" t="s">
        <v>207</v>
      </c>
      <c r="AI23" s="161"/>
    </row>
    <row r="24" spans="1:35" x14ac:dyDescent="0.25">
      <c r="A24" s="151" t="s">
        <v>595</v>
      </c>
      <c r="B24" s="151" t="s">
        <v>137</v>
      </c>
      <c r="C24" s="17">
        <v>26</v>
      </c>
      <c r="D24" s="17">
        <v>13</v>
      </c>
      <c r="E24" s="17">
        <v>27</v>
      </c>
      <c r="F24" s="17">
        <v>20</v>
      </c>
      <c r="G24" s="17">
        <v>13</v>
      </c>
      <c r="H24" s="17">
        <v>3</v>
      </c>
      <c r="I24" s="17">
        <v>20</v>
      </c>
      <c r="J24" s="17">
        <v>13</v>
      </c>
      <c r="K24" s="17">
        <v>16</v>
      </c>
      <c r="L24" s="17">
        <v>17</v>
      </c>
      <c r="M24" s="17">
        <v>15</v>
      </c>
      <c r="N24" s="47">
        <f>SUM(C24:M24)-SUM(LARGE(C24:M24,{1,2}))</f>
        <v>130</v>
      </c>
      <c r="O24" s="100">
        <f>VLOOKUP($A24,IND!$B$3:$Q$121,5,0)+VLOOKUP($B24,IND!$B$3:$Q$121,5,0)</f>
        <v>40</v>
      </c>
      <c r="P24" s="100">
        <f>VLOOKUP($A24,IND!$B$3:$Q$121,6,0)+VLOOKUP($B24,IND!$B$3:$Q$121,6,0)</f>
        <v>20</v>
      </c>
      <c r="Q24" s="100">
        <f>VLOOKUP($A24,IND!$B$3:$Q$102,7,0)+VLOOKUP($B24,IND!$B$3:$Q$102,7,0)</f>
        <v>43</v>
      </c>
      <c r="R24" s="100">
        <f>VLOOKUP($A24,IND!$B$3:$Q$89,8,0)+VLOOKUP($B24,IND!$B$3:$Q$89,8,0)</f>
        <v>36</v>
      </c>
      <c r="S24" s="100">
        <f>VLOOKUP($A24,IND!$B$3:$Q$89,9,0)+VLOOKUP($B24,IND!$B$3:$Q$89,9,0)</f>
        <v>24</v>
      </c>
      <c r="T24" s="100">
        <f>VLOOKUP($A24,IND!$B$3:$Q$121,10,0)+VLOOKUP($B24,IND!$B$3:$Q$121,10,0)</f>
        <v>9</v>
      </c>
      <c r="U24" s="100">
        <f>VLOOKUP($A24,IND!$B$3:$Q$121,11,0)+VLOOKUP($B24,IND!$B$3:$Q$121,11,0)</f>
        <v>33</v>
      </c>
      <c r="V24" s="100">
        <f>VLOOKUP($A24,IND!$B$3:$Q$89,12,0)+VLOOKUP($B24,IND!$B$3:$Q$89,12,0)</f>
        <v>27</v>
      </c>
      <c r="W24" s="100">
        <f>VLOOKUP($A24,IND!$B$3:$Q$89,13,0)+VLOOKUP($B24,IND!$B$3:$Q$89,13,0)</f>
        <v>43</v>
      </c>
      <c r="X24" s="100">
        <f>VLOOKUP($A24,IND!$B$3:$Q$89,14,0)+VLOOKUP($B24,IND!$B$3:$Q$89,14,0)</f>
        <v>37</v>
      </c>
      <c r="Y24" s="100">
        <f>VLOOKUP($A24,IND!$B$3:$Q$89,15,0)+VLOOKUP($B24,IND!$B$3:$Q$89,15,0)</f>
        <v>29</v>
      </c>
      <c r="Z24" s="101">
        <f t="shared" si="0"/>
        <v>40</v>
      </c>
      <c r="AB24" s="41" t="s">
        <v>545</v>
      </c>
      <c r="AC24" s="161"/>
      <c r="AD24" s="161"/>
      <c r="AE24" s="41" t="s">
        <v>492</v>
      </c>
      <c r="AF24" s="161"/>
      <c r="AG24" s="161"/>
      <c r="AH24" s="41" t="s">
        <v>695</v>
      </c>
      <c r="AI24" s="161"/>
    </row>
    <row r="25" spans="1:35" x14ac:dyDescent="0.25">
      <c r="A25" s="151" t="s">
        <v>435</v>
      </c>
      <c r="B25" s="151" t="s">
        <v>399</v>
      </c>
      <c r="C25" s="17">
        <v>22</v>
      </c>
      <c r="D25" s="17">
        <v>9</v>
      </c>
      <c r="E25" s="17">
        <v>25</v>
      </c>
      <c r="F25" s="17">
        <v>17</v>
      </c>
      <c r="G25" s="17">
        <v>20</v>
      </c>
      <c r="H25" s="17">
        <v>23</v>
      </c>
      <c r="I25" s="17">
        <v>24</v>
      </c>
      <c r="J25" s="17">
        <v>16</v>
      </c>
      <c r="K25" s="17">
        <v>18</v>
      </c>
      <c r="L25" s="17">
        <v>12</v>
      </c>
      <c r="M25" s="17">
        <v>10</v>
      </c>
      <c r="N25" s="47">
        <f>SUM(C25:M25)-SUM(LARGE(C25:M25,{1,2}))</f>
        <v>147</v>
      </c>
      <c r="O25" s="100">
        <f>VLOOKUP($A25,IND!$B$3:$Q$121,5,0)+VLOOKUP($B25,IND!$B$3:$Q$121,5,0)</f>
        <v>33</v>
      </c>
      <c r="P25" s="100">
        <f>VLOOKUP($A25,IND!$B$3:$Q$121,6,0)+VLOOKUP($B25,IND!$B$3:$Q$121,6,0)</f>
        <v>16</v>
      </c>
      <c r="Q25" s="100">
        <f>VLOOKUP($A25,IND!$B$3:$Q$102,7,0)+VLOOKUP($B25,IND!$B$3:$Q$102,7,0)</f>
        <v>38</v>
      </c>
      <c r="R25" s="100">
        <f>VLOOKUP($A25,IND!$B$3:$Q$89,8,0)+VLOOKUP($B25,IND!$B$3:$Q$89,8,0)</f>
        <v>33</v>
      </c>
      <c r="S25" s="100">
        <f>VLOOKUP($A25,IND!$B$3:$Q$89,9,0)+VLOOKUP($B25,IND!$B$3:$Q$89,9,0)</f>
        <v>35</v>
      </c>
      <c r="T25" s="100">
        <f>VLOOKUP($A25,IND!$B$3:$Q$121,10,0)+VLOOKUP($B25,IND!$B$3:$Q$121,10,0)</f>
        <v>42</v>
      </c>
      <c r="U25" s="100">
        <f>VLOOKUP($A25,IND!$B$3:$Q$121,11,0)+VLOOKUP($B25,IND!$B$3:$Q$121,11,0)</f>
        <v>37</v>
      </c>
      <c r="V25" s="100">
        <f>VLOOKUP($A25,IND!$B$3:$Q$89,12,0)+VLOOKUP($B25,IND!$B$3:$Q$89,12,0)</f>
        <v>31</v>
      </c>
      <c r="W25" s="100">
        <f>VLOOKUP($A25,IND!$B$3:$Q$89,13,0)+VLOOKUP($B25,IND!$B$3:$Q$89,13,0)</f>
        <v>46</v>
      </c>
      <c r="X25" s="100">
        <f>VLOOKUP($A25,IND!$B$3:$Q$89,14,0)+VLOOKUP($B25,IND!$B$3:$Q$89,14,0)</f>
        <v>24</v>
      </c>
      <c r="Y25" s="100">
        <f>VLOOKUP($A25,IND!$B$3:$Q$89,15,0)+VLOOKUP($B25,IND!$B$3:$Q$89,15,0)</f>
        <v>20</v>
      </c>
      <c r="Z25" s="101">
        <f t="shared" si="0"/>
        <v>33</v>
      </c>
      <c r="AB25" s="161"/>
      <c r="AC25" s="161"/>
      <c r="AD25" s="161"/>
      <c r="AE25" s="161"/>
      <c r="AF25" s="161"/>
      <c r="AG25" s="161"/>
      <c r="AH25" s="161"/>
      <c r="AI25" s="161"/>
    </row>
    <row r="26" spans="1:35" x14ac:dyDescent="0.25">
      <c r="A26" s="151" t="s">
        <v>410</v>
      </c>
      <c r="B26" s="151" t="s">
        <v>536</v>
      </c>
      <c r="C26" s="17">
        <v>15</v>
      </c>
      <c r="D26" s="17">
        <v>11</v>
      </c>
      <c r="E26" s="17">
        <v>11</v>
      </c>
      <c r="F26" s="17">
        <v>23</v>
      </c>
      <c r="G26" s="17">
        <v>13</v>
      </c>
      <c r="H26" s="17">
        <v>21</v>
      </c>
      <c r="I26" s="17">
        <v>19</v>
      </c>
      <c r="J26" s="17">
        <v>18</v>
      </c>
      <c r="K26" s="17">
        <v>21</v>
      </c>
      <c r="L26" s="17">
        <v>21</v>
      </c>
      <c r="M26" s="17">
        <v>18</v>
      </c>
      <c r="N26" s="47">
        <f>SUM(C26:M26)-SUM(LARGE(C26:M26,{1,2}))</f>
        <v>147</v>
      </c>
      <c r="O26" s="100">
        <f>VLOOKUP($A26,IND!$B$3:$Q$121,5,0)+VLOOKUP($B26,IND!$B$3:$Q$121,5,0)</f>
        <v>21</v>
      </c>
      <c r="P26" s="100">
        <f>VLOOKUP($A26,IND!$B$3:$Q$121,6,0)+VLOOKUP($B26,IND!$B$3:$Q$121,6,0)</f>
        <v>19</v>
      </c>
      <c r="Q26" s="100">
        <f>VLOOKUP($A26,IND!$B$3:$Q$102,7,0)+VLOOKUP($B26,IND!$B$3:$Q$102,7,0)</f>
        <v>20</v>
      </c>
      <c r="R26" s="100">
        <f>VLOOKUP($A26,IND!$B$3:$Q$89,8,0)+VLOOKUP($B26,IND!$B$3:$Q$89,8,0)</f>
        <v>43</v>
      </c>
      <c r="S26" s="100">
        <f>VLOOKUP($A26,IND!$B$3:$Q$89,9,0)+VLOOKUP($B26,IND!$B$3:$Q$89,9,0)</f>
        <v>24</v>
      </c>
      <c r="T26" s="100">
        <f>VLOOKUP($A26,IND!$B$3:$Q$121,10,0)+VLOOKUP($B26,IND!$B$3:$Q$121,10,0)</f>
        <v>41</v>
      </c>
      <c r="U26" s="100">
        <f>VLOOKUP($A26,IND!$B$3:$Q$121,11,0)+VLOOKUP($B26,IND!$B$3:$Q$121,11,0)</f>
        <v>32</v>
      </c>
      <c r="V26" s="100">
        <f>VLOOKUP($A26,IND!$B$3:$Q$89,12,0)+VLOOKUP($B26,IND!$B$3:$Q$89,12,0)</f>
        <v>35</v>
      </c>
      <c r="W26" s="100">
        <f>VLOOKUP($A26,IND!$B$3:$Q$89,13,0)+VLOOKUP($B26,IND!$B$3:$Q$89,13,0)</f>
        <v>56</v>
      </c>
      <c r="X26" s="100">
        <f>VLOOKUP($A26,IND!$B$3:$Q$89,14,0)+VLOOKUP($B26,IND!$B$3:$Q$89,14,0)</f>
        <v>42</v>
      </c>
      <c r="Y26" s="100">
        <f>VLOOKUP($A26,IND!$B$3:$Q$89,15,0)+VLOOKUP($B26,IND!$B$3:$Q$89,15,0)</f>
        <v>35</v>
      </c>
      <c r="Z26" s="101">
        <f t="shared" si="0"/>
        <v>21</v>
      </c>
      <c r="AB26" s="161"/>
      <c r="AC26" s="161"/>
      <c r="AD26" s="161"/>
      <c r="AE26" s="161"/>
      <c r="AF26" s="161"/>
      <c r="AG26" s="161"/>
      <c r="AH26" s="161"/>
      <c r="AI26" s="161"/>
    </row>
    <row r="27" spans="1:35" x14ac:dyDescent="0.25">
      <c r="A27" s="151" t="s">
        <v>142</v>
      </c>
      <c r="B27" s="151" t="s">
        <v>526</v>
      </c>
      <c r="C27" s="17">
        <v>6</v>
      </c>
      <c r="D27" s="17">
        <v>16</v>
      </c>
      <c r="E27" s="17">
        <v>26</v>
      </c>
      <c r="F27" s="17">
        <v>22</v>
      </c>
      <c r="G27" s="17">
        <v>17</v>
      </c>
      <c r="H27" s="17">
        <v>18</v>
      </c>
      <c r="I27" s="17">
        <v>22</v>
      </c>
      <c r="J27" s="17">
        <v>22</v>
      </c>
      <c r="K27" s="17">
        <v>21</v>
      </c>
      <c r="L27" s="17">
        <v>21</v>
      </c>
      <c r="M27" s="17">
        <v>21</v>
      </c>
      <c r="N27" s="47">
        <f>SUM(C27:M27)-SUM(LARGE(C27:M27,{1,2}))</f>
        <v>164</v>
      </c>
      <c r="O27" s="100">
        <f>VLOOKUP($A27,IND!$B$3:$Q$121,5,0)+VLOOKUP($B27,IND!$B$3:$Q$121,5,0)</f>
        <v>12</v>
      </c>
      <c r="P27" s="100">
        <f>VLOOKUP($A27,IND!$B$3:$Q$121,6,0)+VLOOKUP($B27,IND!$B$3:$Q$121,6,0)</f>
        <v>25</v>
      </c>
      <c r="Q27" s="100">
        <f>VLOOKUP($A27,IND!$B$3:$Q$102,7,0)+VLOOKUP($B27,IND!$B$3:$Q$102,7,0)</f>
        <v>40</v>
      </c>
      <c r="R27" s="100">
        <f>VLOOKUP($A27,IND!$B$3:$Q$89,8,0)+VLOOKUP($B27,IND!$B$3:$Q$89,8,0)</f>
        <v>42</v>
      </c>
      <c r="S27" s="100">
        <f>VLOOKUP($A27,IND!$B$3:$Q$89,9,0)+VLOOKUP($B27,IND!$B$3:$Q$89,9,0)</f>
        <v>30</v>
      </c>
      <c r="T27" s="100">
        <f>VLOOKUP($A27,IND!$B$3:$Q$121,10,0)+VLOOKUP($B27,IND!$B$3:$Q$121,10,0)</f>
        <v>39</v>
      </c>
      <c r="U27" s="100">
        <f>VLOOKUP($A27,IND!$B$3:$Q$121,11,0)+VLOOKUP($B27,IND!$B$3:$Q$121,11,0)</f>
        <v>35</v>
      </c>
      <c r="V27" s="100">
        <f>VLOOKUP($A27,IND!$B$3:$Q$89,12,0)+VLOOKUP($B27,IND!$B$3:$Q$89,12,0)</f>
        <v>37</v>
      </c>
      <c r="W27" s="100">
        <f>VLOOKUP($A27,IND!$B$3:$Q$89,13,0)+VLOOKUP($B27,IND!$B$3:$Q$89,13,0)</f>
        <v>56</v>
      </c>
      <c r="X27" s="100">
        <f>VLOOKUP($A27,IND!$B$3:$Q$89,14,0)+VLOOKUP($B27,IND!$B$3:$Q$89,14,0)</f>
        <v>42</v>
      </c>
      <c r="Y27" s="100">
        <f>VLOOKUP($A27,IND!$B$3:$Q$89,15,0)+VLOOKUP($B27,IND!$B$3:$Q$89,15,0)</f>
        <v>41</v>
      </c>
      <c r="Z27" s="101">
        <f t="shared" si="0"/>
        <v>12</v>
      </c>
      <c r="AB27" s="161" t="s">
        <v>673</v>
      </c>
      <c r="AC27" s="161">
        <v>1</v>
      </c>
      <c r="AD27" s="161"/>
      <c r="AE27" s="161" t="s">
        <v>673</v>
      </c>
      <c r="AF27" s="161">
        <v>1</v>
      </c>
      <c r="AG27" s="161"/>
      <c r="AH27" s="161" t="s">
        <v>673</v>
      </c>
      <c r="AI27" s="161">
        <v>1</v>
      </c>
    </row>
    <row r="28" spans="1:35" x14ac:dyDescent="0.25">
      <c r="A28" s="151" t="s">
        <v>540</v>
      </c>
      <c r="B28" s="151" t="s">
        <v>509</v>
      </c>
      <c r="C28" s="17">
        <v>15</v>
      </c>
      <c r="D28" s="17">
        <v>6</v>
      </c>
      <c r="E28" s="17">
        <v>23</v>
      </c>
      <c r="F28" s="17">
        <v>26</v>
      </c>
      <c r="G28" s="17">
        <v>7</v>
      </c>
      <c r="H28" s="17">
        <v>25</v>
      </c>
      <c r="I28" s="17">
        <v>25</v>
      </c>
      <c r="J28" s="17">
        <v>24</v>
      </c>
      <c r="K28" s="17">
        <v>21</v>
      </c>
      <c r="L28" s="17">
        <v>21</v>
      </c>
      <c r="M28" s="17">
        <v>24</v>
      </c>
      <c r="N28" s="47">
        <f>SUM(C28:M28)-SUM(LARGE(C28:M28,{1,2}))</f>
        <v>166</v>
      </c>
      <c r="O28" s="100">
        <f>VLOOKUP($A28,IND!$B$3:$Q$121,5,0)+VLOOKUP($B28,IND!$B$3:$Q$121,5,0)</f>
        <v>21</v>
      </c>
      <c r="P28" s="100">
        <f>VLOOKUP($A28,IND!$B$3:$Q$121,6,0)+VLOOKUP($B28,IND!$B$3:$Q$121,6,0)</f>
        <v>15</v>
      </c>
      <c r="Q28" s="100">
        <f>VLOOKUP($A28,IND!$B$3:$Q$102,7,0)+VLOOKUP($B28,IND!$B$3:$Q$102,7,0)</f>
        <v>29</v>
      </c>
      <c r="R28" s="100">
        <f>VLOOKUP($A28,IND!$B$3:$Q$89,8,0)+VLOOKUP($B28,IND!$B$3:$Q$89,8,0)</f>
        <v>54</v>
      </c>
      <c r="S28" s="100">
        <f>VLOOKUP($A28,IND!$B$3:$Q$89,9,0)+VLOOKUP($B28,IND!$B$3:$Q$89,9,0)</f>
        <v>13</v>
      </c>
      <c r="T28" s="100">
        <f>VLOOKUP($A28,IND!$B$3:$Q$121,10,0)+VLOOKUP($B28,IND!$B$3:$Q$121,10,0)</f>
        <v>56</v>
      </c>
      <c r="U28" s="100">
        <f>VLOOKUP($A28,IND!$B$3:$Q$121,11,0)+VLOOKUP($B28,IND!$B$3:$Q$121,11,0)</f>
        <v>38</v>
      </c>
      <c r="V28" s="100">
        <f>VLOOKUP($A28,IND!$B$3:$Q$89,12,0)+VLOOKUP($B28,IND!$B$3:$Q$89,12,0)</f>
        <v>46</v>
      </c>
      <c r="W28" s="100">
        <f>VLOOKUP($A28,IND!$B$3:$Q$89,13,0)+VLOOKUP($B28,IND!$B$3:$Q$89,13,0)</f>
        <v>56</v>
      </c>
      <c r="X28" s="100">
        <f>VLOOKUP($A28,IND!$B$3:$Q$89,14,0)+VLOOKUP($B28,IND!$B$3:$Q$89,14,0)</f>
        <v>42</v>
      </c>
      <c r="Y28" s="100">
        <f>VLOOKUP($A28,IND!$B$3:$Q$89,15,0)+VLOOKUP($B28,IND!$B$3:$Q$89,15,0)</f>
        <v>56</v>
      </c>
      <c r="Z28" s="101">
        <f t="shared" si="0"/>
        <v>21</v>
      </c>
      <c r="AB28" s="41" t="s">
        <v>525</v>
      </c>
      <c r="AC28" s="161"/>
      <c r="AD28" s="161"/>
      <c r="AE28" s="41" t="s">
        <v>146</v>
      </c>
      <c r="AF28" s="161"/>
      <c r="AG28" s="161"/>
      <c r="AH28" s="41" t="s">
        <v>696</v>
      </c>
      <c r="AI28" s="161"/>
    </row>
    <row r="29" spans="1:35" x14ac:dyDescent="0.25">
      <c r="A29" s="151" t="s">
        <v>413</v>
      </c>
      <c r="B29" s="151" t="s">
        <v>545</v>
      </c>
      <c r="C29" s="17">
        <v>28</v>
      </c>
      <c r="D29" s="17">
        <v>24</v>
      </c>
      <c r="E29" s="17">
        <v>9</v>
      </c>
      <c r="F29" s="17">
        <v>16</v>
      </c>
      <c r="G29" s="17">
        <v>23</v>
      </c>
      <c r="H29" s="17">
        <v>23</v>
      </c>
      <c r="I29" s="17">
        <v>15</v>
      </c>
      <c r="J29" s="17">
        <v>23</v>
      </c>
      <c r="K29" s="17">
        <v>19</v>
      </c>
      <c r="L29" s="17">
        <v>17</v>
      </c>
      <c r="M29" s="17">
        <v>24</v>
      </c>
      <c r="N29" s="47">
        <f>SUM(C29:M29)-SUM(LARGE(C29:M29,{1,2}))</f>
        <v>169</v>
      </c>
      <c r="O29" s="100">
        <f>VLOOKUP($A29,IND!$B$3:$Q$121,5,0)+VLOOKUP($B29,IND!$B$3:$Q$121,5,0)</f>
        <v>42</v>
      </c>
      <c r="P29" s="100">
        <f>VLOOKUP($A29,IND!$B$3:$Q$121,6,0)+VLOOKUP($B29,IND!$B$3:$Q$121,6,0)</f>
        <v>30</v>
      </c>
      <c r="Q29" s="100">
        <f>VLOOKUP($A29,IND!$B$3:$Q$102,7,0)+VLOOKUP($B29,IND!$B$3:$Q$102,7,0)</f>
        <v>16</v>
      </c>
      <c r="R29" s="100">
        <f>VLOOKUP($A29,IND!$B$3:$Q$89,8,0)+VLOOKUP($B29,IND!$B$3:$Q$89,8,0)</f>
        <v>30</v>
      </c>
      <c r="S29" s="100">
        <f>VLOOKUP($A29,IND!$B$3:$Q$89,9,0)+VLOOKUP($B29,IND!$B$3:$Q$89,9,0)</f>
        <v>39</v>
      </c>
      <c r="T29" s="100">
        <f>VLOOKUP($A29,IND!$B$3:$Q$121,10,0)+VLOOKUP($B29,IND!$B$3:$Q$121,10,0)</f>
        <v>42</v>
      </c>
      <c r="U29" s="100">
        <f>VLOOKUP($A29,IND!$B$3:$Q$121,11,0)+VLOOKUP($B29,IND!$B$3:$Q$121,11,0)</f>
        <v>29</v>
      </c>
      <c r="V29" s="100">
        <f>VLOOKUP($A29,IND!$B$3:$Q$89,12,0)+VLOOKUP($B29,IND!$B$3:$Q$89,12,0)</f>
        <v>41</v>
      </c>
      <c r="W29" s="100">
        <f>VLOOKUP($A29,IND!$B$3:$Q$89,13,0)+VLOOKUP($B29,IND!$B$3:$Q$89,13,0)</f>
        <v>51</v>
      </c>
      <c r="X29" s="100">
        <f>VLOOKUP($A29,IND!$B$3:$Q$89,14,0)+VLOOKUP($B29,IND!$B$3:$Q$89,14,0)</f>
        <v>37</v>
      </c>
      <c r="Y29" s="100">
        <f>VLOOKUP($A29,IND!$B$3:$Q$89,15,0)+VLOOKUP($B29,IND!$B$3:$Q$89,15,0)</f>
        <v>56</v>
      </c>
      <c r="Z29" s="101">
        <f t="shared" si="0"/>
        <v>42</v>
      </c>
      <c r="AB29" s="41" t="s">
        <v>680</v>
      </c>
      <c r="AC29" s="161"/>
      <c r="AD29" s="161"/>
      <c r="AE29" s="41" t="s">
        <v>149</v>
      </c>
      <c r="AF29" s="161"/>
      <c r="AG29" s="161"/>
      <c r="AH29" s="41" t="s">
        <v>697</v>
      </c>
      <c r="AI29" s="161"/>
    </row>
    <row r="30" spans="1:35" x14ac:dyDescent="0.25">
      <c r="A30" s="151" t="s">
        <v>419</v>
      </c>
      <c r="B30" s="151" t="s">
        <v>402</v>
      </c>
      <c r="C30" s="17">
        <v>22</v>
      </c>
      <c r="D30" s="17">
        <v>22</v>
      </c>
      <c r="E30" s="17">
        <v>17</v>
      </c>
      <c r="F30" s="17">
        <v>11</v>
      </c>
      <c r="G30" s="17">
        <v>24</v>
      </c>
      <c r="H30" s="17">
        <v>17</v>
      </c>
      <c r="I30" s="17">
        <v>22</v>
      </c>
      <c r="J30" s="17">
        <v>24</v>
      </c>
      <c r="K30" s="17">
        <v>19</v>
      </c>
      <c r="L30" s="17">
        <v>16</v>
      </c>
      <c r="M30" s="17">
        <v>24</v>
      </c>
      <c r="N30" s="47">
        <f>SUM(C30:M30)-SUM(LARGE(C30:M30,{1,2}))</f>
        <v>170</v>
      </c>
      <c r="O30" s="100">
        <f>VLOOKUP($A30,IND!$B$3:$Q$121,5,0)+VLOOKUP($B30,IND!$B$3:$Q$121,5,0)</f>
        <v>33</v>
      </c>
      <c r="P30" s="100">
        <f>VLOOKUP($A30,IND!$B$3:$Q$121,6,0)+VLOOKUP($B30,IND!$B$3:$Q$121,6,0)</f>
        <v>29</v>
      </c>
      <c r="Q30" s="100">
        <f>VLOOKUP($A30,IND!$B$3:$Q$102,7,0)+VLOOKUP($B30,IND!$B$3:$Q$102,7,0)</f>
        <v>22</v>
      </c>
      <c r="R30" s="100">
        <f>VLOOKUP($A30,IND!$B$3:$Q$89,8,0)+VLOOKUP($B30,IND!$B$3:$Q$89,8,0)</f>
        <v>24</v>
      </c>
      <c r="S30" s="100">
        <f>VLOOKUP($A30,IND!$B$3:$Q$89,9,0)+VLOOKUP($B30,IND!$B$3:$Q$89,9,0)</f>
        <v>44</v>
      </c>
      <c r="T30" s="100">
        <f>VLOOKUP($A30,IND!$B$3:$Q$121,10,0)+VLOOKUP($B30,IND!$B$3:$Q$121,10,0)</f>
        <v>37</v>
      </c>
      <c r="U30" s="100">
        <f>VLOOKUP($A30,IND!$B$3:$Q$121,11,0)+VLOOKUP($B30,IND!$B$3:$Q$121,11,0)</f>
        <v>35</v>
      </c>
      <c r="V30" s="100">
        <f>VLOOKUP($A30,IND!$B$3:$Q$89,12,0)+VLOOKUP($B30,IND!$B$3:$Q$89,12,0)</f>
        <v>46</v>
      </c>
      <c r="W30" s="100">
        <f>VLOOKUP($A30,IND!$B$3:$Q$89,13,0)+VLOOKUP($B30,IND!$B$3:$Q$89,13,0)</f>
        <v>51</v>
      </c>
      <c r="X30" s="100">
        <f>VLOOKUP($A30,IND!$B$3:$Q$89,14,0)+VLOOKUP($B30,IND!$B$3:$Q$89,14,0)</f>
        <v>32</v>
      </c>
      <c r="Y30" s="100">
        <f>VLOOKUP($A30,IND!$B$3:$Q$89,15,0)+VLOOKUP($B30,IND!$B$3:$Q$89,15,0)</f>
        <v>56</v>
      </c>
      <c r="Z30" s="101">
        <f t="shared" si="0"/>
        <v>33</v>
      </c>
      <c r="AB30" s="161"/>
      <c r="AC30" s="161"/>
      <c r="AD30" s="161"/>
      <c r="AE30" s="161"/>
      <c r="AF30" s="161"/>
      <c r="AG30" s="161"/>
      <c r="AH30" s="161"/>
      <c r="AI30" s="161"/>
    </row>
    <row r="31" spans="1:35" x14ac:dyDescent="0.25">
      <c r="A31" s="151" t="s">
        <v>537</v>
      </c>
      <c r="B31" s="151" t="s">
        <v>442</v>
      </c>
      <c r="C31" s="17">
        <v>21</v>
      </c>
      <c r="D31" s="17">
        <v>21</v>
      </c>
      <c r="E31" s="17">
        <v>13</v>
      </c>
      <c r="F31" s="17">
        <v>26</v>
      </c>
      <c r="G31" s="17">
        <v>27</v>
      </c>
      <c r="H31" s="17">
        <v>25</v>
      </c>
      <c r="I31" s="17">
        <v>27</v>
      </c>
      <c r="J31" s="17">
        <v>24</v>
      </c>
      <c r="K31" s="17">
        <v>21</v>
      </c>
      <c r="L31" s="17">
        <v>21</v>
      </c>
      <c r="M31" s="17">
        <v>24</v>
      </c>
      <c r="N31" s="47">
        <f>SUM(C31:M31)-SUM(LARGE(C31:M31,{1,2}))</f>
        <v>196</v>
      </c>
      <c r="O31" s="100">
        <f>VLOOKUP($A31,IND!$B$3:$Q$121,5,0)+VLOOKUP($B31,IND!$B$3:$Q$121,5,0)</f>
        <v>32</v>
      </c>
      <c r="P31" s="100">
        <f>VLOOKUP($A31,IND!$B$3:$Q$121,6,0)+VLOOKUP($B31,IND!$B$3:$Q$121,6,0)</f>
        <v>28</v>
      </c>
      <c r="Q31" s="100">
        <f>VLOOKUP($A31,IND!$B$3:$Q$102,7,0)+VLOOKUP($B31,IND!$B$3:$Q$102,7,0)</f>
        <v>21</v>
      </c>
      <c r="R31" s="100">
        <f>VLOOKUP($A31,IND!$B$3:$Q$89,8,0)+VLOOKUP($B31,IND!$B$3:$Q$89,8,0)</f>
        <v>54</v>
      </c>
      <c r="S31" s="100">
        <f>VLOOKUP($A31,IND!$B$3:$Q$89,9,0)+VLOOKUP($B31,IND!$B$3:$Q$89,9,0)</f>
        <v>54</v>
      </c>
      <c r="T31" s="100">
        <f>VLOOKUP($A31,IND!$B$3:$Q$121,10,0)+VLOOKUP($B31,IND!$B$3:$Q$121,10,0)</f>
        <v>56</v>
      </c>
      <c r="U31" s="100">
        <f>VLOOKUP($A31,IND!$B$3:$Q$121,11,0)+VLOOKUP($B31,IND!$B$3:$Q$121,11,0)</f>
        <v>58</v>
      </c>
      <c r="V31" s="100">
        <f>VLOOKUP($A31,IND!$B$3:$Q$89,12,0)+VLOOKUP($B31,IND!$B$3:$Q$89,12,0)</f>
        <v>46</v>
      </c>
      <c r="W31" s="100">
        <f>VLOOKUP($A31,IND!$B$3:$Q$89,13,0)+VLOOKUP($B31,IND!$B$3:$Q$89,13,0)</f>
        <v>56</v>
      </c>
      <c r="X31" s="100">
        <f>VLOOKUP($A31,IND!$B$3:$Q$89,14,0)+VLOOKUP($B31,IND!$B$3:$Q$89,14,0)</f>
        <v>42</v>
      </c>
      <c r="Y31" s="100">
        <f>VLOOKUP($A31,IND!$B$3:$Q$89,15,0)+VLOOKUP($B31,IND!$B$3:$Q$89,15,0)</f>
        <v>56</v>
      </c>
      <c r="Z31" s="101">
        <f t="shared" si="0"/>
        <v>32</v>
      </c>
      <c r="AB31" s="161"/>
      <c r="AC31" s="161"/>
      <c r="AD31" s="161"/>
      <c r="AE31" s="161"/>
      <c r="AF31" s="161"/>
      <c r="AG31" s="161"/>
      <c r="AH31" s="161"/>
      <c r="AI31" s="161"/>
    </row>
    <row r="32" spans="1:35" x14ac:dyDescent="0.25">
      <c r="A32" s="151" t="s">
        <v>302</v>
      </c>
      <c r="B32" s="151" t="s">
        <v>664</v>
      </c>
      <c r="C32" s="17">
        <v>28</v>
      </c>
      <c r="D32" s="17">
        <v>28</v>
      </c>
      <c r="E32" s="17">
        <v>29</v>
      </c>
      <c r="F32" s="17">
        <v>25</v>
      </c>
      <c r="G32" s="17">
        <v>25</v>
      </c>
      <c r="H32" s="17">
        <v>25</v>
      </c>
      <c r="I32" s="17">
        <v>27</v>
      </c>
      <c r="J32" s="17">
        <v>24</v>
      </c>
      <c r="K32" s="17">
        <v>21</v>
      </c>
      <c r="L32" s="17">
        <v>21</v>
      </c>
      <c r="M32" s="17">
        <v>24</v>
      </c>
      <c r="N32" s="47">
        <f>SUM(C32:M32)-SUM(LARGE(C32:M32,{1,2}))</f>
        <v>220</v>
      </c>
      <c r="O32" s="100">
        <f>VLOOKUP($A32,IND!$B$3:$Q$121,5,0)+VLOOKUP($B32,IND!$B$3:$Q$121,5,0)</f>
        <v>42</v>
      </c>
      <c r="P32" s="100">
        <f>VLOOKUP($A32,IND!$B$3:$Q$121,6,0)+VLOOKUP($B32,IND!$B$3:$Q$121,6,0)</f>
        <v>46</v>
      </c>
      <c r="Q32" s="100">
        <v>49</v>
      </c>
      <c r="R32" s="100">
        <f>VLOOKUP($A32,IND!$B$3:$Q$121,8,0)+VLOOKUP($B32,IND!$B$3:$Q$121,8,0)</f>
        <v>49</v>
      </c>
      <c r="S32" s="100">
        <f>VLOOKUP($A32,IND!$B$3:$Q$121,9,0)+VLOOKUP($B32,IND!$B$3:$Q$121,9,0)</f>
        <v>49</v>
      </c>
      <c r="T32" s="100">
        <f>VLOOKUP($A32,IND!$B$3:$Q$121,10,0)+VLOOKUP($B32,IND!$B$3:$Q$121,10,0)</f>
        <v>56</v>
      </c>
      <c r="U32" s="100">
        <f>VLOOKUP($A32,IND!$B$3:$Q$121,11,0)+VLOOKUP($B32,IND!$B$3:$Q$121,11,0)</f>
        <v>58</v>
      </c>
      <c r="V32" s="100">
        <v>46</v>
      </c>
      <c r="W32" s="100">
        <v>56</v>
      </c>
      <c r="X32" s="100">
        <v>52</v>
      </c>
      <c r="Y32" s="100">
        <v>56</v>
      </c>
      <c r="Z32" s="101">
        <f t="shared" si="0"/>
        <v>42</v>
      </c>
      <c r="AB32" s="161" t="s">
        <v>673</v>
      </c>
      <c r="AC32" s="161">
        <v>1</v>
      </c>
      <c r="AD32" s="161"/>
      <c r="AE32" s="161" t="s">
        <v>673</v>
      </c>
      <c r="AF32" s="161">
        <v>1</v>
      </c>
      <c r="AG32" s="161"/>
      <c r="AH32" s="161" t="s">
        <v>673</v>
      </c>
      <c r="AI32" s="161">
        <v>1</v>
      </c>
    </row>
    <row r="33" spans="1:35" x14ac:dyDescent="0.25">
      <c r="A33" s="151" t="s">
        <v>480</v>
      </c>
      <c r="B33" s="151" t="s">
        <v>492</v>
      </c>
      <c r="C33" s="11">
        <v>27</v>
      </c>
      <c r="D33" s="17">
        <v>29</v>
      </c>
      <c r="E33" s="17">
        <v>28</v>
      </c>
      <c r="F33" s="17">
        <v>26</v>
      </c>
      <c r="G33" s="17">
        <v>27</v>
      </c>
      <c r="H33" s="17">
        <v>25</v>
      </c>
      <c r="I33" s="17">
        <v>27</v>
      </c>
      <c r="J33" s="17">
        <v>24</v>
      </c>
      <c r="K33" s="17">
        <v>21</v>
      </c>
      <c r="L33" s="17">
        <v>21</v>
      </c>
      <c r="M33" s="17">
        <v>24</v>
      </c>
      <c r="N33" s="47">
        <f>SUM(C33:M33)-SUM(LARGE(C33:M33,{1,2}))</f>
        <v>222</v>
      </c>
      <c r="O33" s="100">
        <f>VLOOKUP($A33,IND!$B$3:$Q$121,5,0)+VLOOKUP($B33,IND!$B$3:$Q$121,5,0)</f>
        <v>41</v>
      </c>
      <c r="P33" s="100">
        <f>VLOOKUP($A33,IND!$B$3:$Q$121,6,0)+VLOOKUP($B33,IND!$B$3:$Q$121,6,0)</f>
        <v>62</v>
      </c>
      <c r="Q33" s="100">
        <f>VLOOKUP($A33,IND!$B$3:$Q$102,7,0)+VLOOKUP($B33,IND!$B$3:$Q$102,7,0)</f>
        <v>48</v>
      </c>
      <c r="R33" s="100">
        <f>VLOOKUP($A33,IND!$B$3:$Q$121,8,0)+VLOOKUP($B33,IND!$B$3:$Q$121,8,0)</f>
        <v>54</v>
      </c>
      <c r="S33" s="100">
        <f>VLOOKUP($A33,IND!$B$3:$Q$121,9,0)+VLOOKUP($B33,IND!$B$3:$Q$121,9,0)</f>
        <v>54</v>
      </c>
      <c r="T33" s="100">
        <f>VLOOKUP($A33,IND!$B$3:$Q$121,10,0)+VLOOKUP($B33,IND!$B$3:$Q$121,10,0)</f>
        <v>56</v>
      </c>
      <c r="U33" s="100">
        <f>VLOOKUP($A33,IND!$B$3:$Q$121,11,0)+VLOOKUP($B33,IND!$B$3:$Q$121,11,0)</f>
        <v>58</v>
      </c>
      <c r="V33" s="100">
        <v>46</v>
      </c>
      <c r="W33" s="100">
        <v>56</v>
      </c>
      <c r="X33" s="100">
        <v>52</v>
      </c>
      <c r="Y33" s="100">
        <v>56</v>
      </c>
      <c r="Z33" s="101">
        <f t="shared" si="0"/>
        <v>41</v>
      </c>
      <c r="AB33" s="41" t="s">
        <v>194</v>
      </c>
      <c r="AC33" s="161"/>
      <c r="AD33" s="161"/>
      <c r="AE33" s="161" t="s">
        <v>698</v>
      </c>
      <c r="AF33" s="161"/>
      <c r="AG33" s="161"/>
      <c r="AH33" s="41" t="s">
        <v>421</v>
      </c>
      <c r="AI33" s="161"/>
    </row>
    <row r="34" spans="1:35" x14ac:dyDescent="0.25">
      <c r="A34" s="8"/>
      <c r="B34" s="8"/>
      <c r="C34" s="358"/>
      <c r="D34" s="358"/>
      <c r="E34" s="358"/>
      <c r="F34" s="358"/>
      <c r="G34" s="358"/>
      <c r="H34" s="358"/>
      <c r="I34" s="358"/>
      <c r="J34" s="358"/>
      <c r="K34" s="358"/>
      <c r="L34" s="358"/>
      <c r="M34" s="358"/>
      <c r="N34" s="6"/>
      <c r="O34" s="6"/>
      <c r="P34" s="39"/>
      <c r="Q34" s="38"/>
      <c r="AB34" s="41" t="s">
        <v>131</v>
      </c>
      <c r="AC34" s="161"/>
      <c r="AD34" s="161"/>
      <c r="AE34" s="161" t="s">
        <v>205</v>
      </c>
      <c r="AF34" s="161"/>
      <c r="AG34" s="161"/>
      <c r="AH34" s="41" t="s">
        <v>415</v>
      </c>
      <c r="AI34" s="161"/>
    </row>
    <row r="35" spans="1:35" x14ac:dyDescent="0.25">
      <c r="A35" s="45" t="s">
        <v>270</v>
      </c>
      <c r="B35" s="45"/>
      <c r="C35" s="44" t="s">
        <v>152</v>
      </c>
      <c r="D35" s="44" t="s">
        <v>153</v>
      </c>
      <c r="E35" s="44" t="s">
        <v>154</v>
      </c>
      <c r="F35" s="44"/>
      <c r="G35" s="44" t="s">
        <v>155</v>
      </c>
      <c r="H35" s="44" t="s">
        <v>156</v>
      </c>
      <c r="I35" s="44" t="s">
        <v>157</v>
      </c>
      <c r="J35" s="44" t="s">
        <v>158</v>
      </c>
      <c r="K35" s="44" t="s">
        <v>159</v>
      </c>
      <c r="L35" s="44" t="s">
        <v>160</v>
      </c>
      <c r="M35" s="44" t="s">
        <v>161</v>
      </c>
      <c r="N35" s="43" t="s">
        <v>25</v>
      </c>
      <c r="O35" s="44" t="s">
        <v>179</v>
      </c>
      <c r="P35" s="44" t="s">
        <v>180</v>
      </c>
      <c r="Q35" s="44" t="s">
        <v>181</v>
      </c>
      <c r="R35" s="44" t="s">
        <v>182</v>
      </c>
      <c r="S35" s="44" t="s">
        <v>183</v>
      </c>
      <c r="T35" s="44" t="s">
        <v>184</v>
      </c>
      <c r="U35" s="44" t="s">
        <v>185</v>
      </c>
      <c r="V35" s="44" t="s">
        <v>186</v>
      </c>
      <c r="W35" s="44" t="s">
        <v>187</v>
      </c>
      <c r="X35" s="44" t="s">
        <v>188</v>
      </c>
      <c r="Y35" s="44"/>
      <c r="AB35" s="161"/>
      <c r="AC35" s="161"/>
      <c r="AD35" s="161"/>
      <c r="AE35" s="161"/>
      <c r="AF35" s="161"/>
      <c r="AG35" s="161"/>
      <c r="AH35" s="161"/>
      <c r="AI35" s="161"/>
    </row>
    <row r="36" spans="1:35" x14ac:dyDescent="0.25">
      <c r="AB36" s="161"/>
      <c r="AC36" s="161"/>
      <c r="AD36" s="161"/>
      <c r="AE36" s="161"/>
      <c r="AF36" s="161"/>
      <c r="AG36" s="161"/>
      <c r="AH36" s="161"/>
      <c r="AI36" s="161"/>
    </row>
    <row r="37" spans="1:35" x14ac:dyDescent="0.25">
      <c r="AB37" s="161" t="s">
        <v>673</v>
      </c>
      <c r="AC37" s="161">
        <v>1</v>
      </c>
      <c r="AD37" s="161"/>
      <c r="AE37" s="161" t="s">
        <v>673</v>
      </c>
      <c r="AF37" s="161">
        <v>1</v>
      </c>
      <c r="AG37" s="161"/>
      <c r="AH37" s="161" t="s">
        <v>673</v>
      </c>
      <c r="AI37" s="161">
        <v>1</v>
      </c>
    </row>
    <row r="38" spans="1:35" x14ac:dyDescent="0.25">
      <c r="AB38" s="41" t="s">
        <v>699</v>
      </c>
      <c r="AC38" s="161"/>
      <c r="AD38" s="161"/>
      <c r="AE38" s="41" t="s">
        <v>142</v>
      </c>
      <c r="AF38" s="161"/>
      <c r="AG38" s="161"/>
      <c r="AH38" s="41" t="s">
        <v>410</v>
      </c>
      <c r="AI38" s="161"/>
    </row>
    <row r="39" spans="1:35" x14ac:dyDescent="0.25">
      <c r="AB39" s="41" t="s">
        <v>141</v>
      </c>
      <c r="AC39" s="161"/>
      <c r="AD39" s="161"/>
      <c r="AE39" s="41" t="s">
        <v>193</v>
      </c>
      <c r="AF39" s="161"/>
      <c r="AG39" s="161"/>
      <c r="AH39" s="41" t="s">
        <v>536</v>
      </c>
      <c r="AI39" s="161"/>
    </row>
    <row r="40" spans="1:35" x14ac:dyDescent="0.25">
      <c r="AB40" s="161"/>
      <c r="AC40" s="161"/>
      <c r="AD40" s="161"/>
      <c r="AE40" s="161"/>
      <c r="AF40" s="161"/>
      <c r="AG40" s="161"/>
      <c r="AH40" s="161"/>
      <c r="AI40" s="161"/>
    </row>
    <row r="41" spans="1:35" x14ac:dyDescent="0.25">
      <c r="AB41" s="161"/>
      <c r="AC41" s="161"/>
      <c r="AD41" s="161"/>
      <c r="AE41" s="161"/>
      <c r="AF41" s="161"/>
      <c r="AG41" s="161"/>
      <c r="AH41" s="161"/>
      <c r="AI41" s="161"/>
    </row>
    <row r="42" spans="1:35" x14ac:dyDescent="0.25">
      <c r="AB42" s="161" t="s">
        <v>673</v>
      </c>
      <c r="AC42" s="161">
        <v>1</v>
      </c>
      <c r="AD42" s="161"/>
      <c r="AE42" s="161" t="s">
        <v>673</v>
      </c>
      <c r="AF42" s="161">
        <v>1</v>
      </c>
      <c r="AG42" s="161"/>
      <c r="AH42" s="161" t="s">
        <v>673</v>
      </c>
      <c r="AI42" s="161">
        <v>1</v>
      </c>
    </row>
    <row r="43" spans="1:35" x14ac:dyDescent="0.25">
      <c r="AB43" s="41" t="s">
        <v>700</v>
      </c>
      <c r="AC43" s="161"/>
      <c r="AD43" s="161"/>
      <c r="AE43" s="41" t="s">
        <v>537</v>
      </c>
      <c r="AF43" s="161"/>
      <c r="AG43" s="161"/>
      <c r="AH43" s="41" t="s">
        <v>701</v>
      </c>
      <c r="AI43" s="161"/>
    </row>
    <row r="44" spans="1:35" x14ac:dyDescent="0.25">
      <c r="AB44" s="41" t="s">
        <v>547</v>
      </c>
      <c r="AC44" s="161"/>
      <c r="AD44" s="161"/>
      <c r="AE44" s="41" t="s">
        <v>442</v>
      </c>
      <c r="AF44" s="161"/>
      <c r="AG44" s="161"/>
      <c r="AH44" s="41" t="s">
        <v>595</v>
      </c>
      <c r="AI44" s="161"/>
    </row>
    <row r="45" spans="1:35" x14ac:dyDescent="0.25">
      <c r="AB45" s="161"/>
      <c r="AC45" s="161"/>
      <c r="AD45" s="161"/>
      <c r="AE45" s="161"/>
      <c r="AF45" s="161"/>
      <c r="AG45" s="161"/>
      <c r="AH45" s="161"/>
      <c r="AI45" s="161"/>
    </row>
    <row r="46" spans="1:35" x14ac:dyDescent="0.25">
      <c r="AB46" s="161"/>
      <c r="AC46" s="161"/>
      <c r="AD46" s="161"/>
      <c r="AE46" s="161"/>
      <c r="AF46" s="161"/>
      <c r="AG46" s="161"/>
      <c r="AH46" s="161"/>
      <c r="AI46" s="161"/>
    </row>
    <row r="47" spans="1:35" x14ac:dyDescent="0.25">
      <c r="AB47" s="161" t="s">
        <v>673</v>
      </c>
      <c r="AC47" s="161">
        <v>1</v>
      </c>
      <c r="AD47" s="161"/>
      <c r="AE47" s="161" t="s">
        <v>673</v>
      </c>
      <c r="AF47" s="161">
        <v>1</v>
      </c>
      <c r="AG47" s="161"/>
      <c r="AH47" s="161" t="s">
        <v>673</v>
      </c>
      <c r="AI47" s="161">
        <v>1</v>
      </c>
    </row>
    <row r="48" spans="1:35" x14ac:dyDescent="0.25">
      <c r="AB48" s="41" t="s">
        <v>520</v>
      </c>
      <c r="AC48" s="161"/>
      <c r="AD48" s="161"/>
      <c r="AE48" s="41" t="s">
        <v>668</v>
      </c>
      <c r="AF48" s="161"/>
      <c r="AG48" s="161"/>
      <c r="AH48" s="161"/>
      <c r="AI48" s="161"/>
    </row>
    <row r="49" spans="28:35" x14ac:dyDescent="0.25">
      <c r="AB49" s="41" t="s">
        <v>541</v>
      </c>
      <c r="AC49" s="161"/>
      <c r="AD49" s="161"/>
      <c r="AE49" s="41" t="s">
        <v>575</v>
      </c>
      <c r="AF49" s="161"/>
      <c r="AG49" s="161"/>
      <c r="AH49" s="161"/>
      <c r="AI49" s="161"/>
    </row>
  </sheetData>
  <sortState ref="A5:Z33">
    <sortCondition ref="N5:N33"/>
  </sortState>
  <mergeCells count="4">
    <mergeCell ref="C34:M34"/>
    <mergeCell ref="C2:M2"/>
    <mergeCell ref="C4:M4"/>
    <mergeCell ref="O2:X2"/>
  </mergeCells>
  <pageMargins left="0.70866141732283505" right="0.70866141732283505" top="0.74803149606299202" bottom="0.74803149606299202" header="0.31496062992126" footer="0.31496062992126"/>
  <pageSetup paperSize="9" fitToHeight="2" orientation="landscape" horizontalDpi="4294967293"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W159"/>
  <sheetViews>
    <sheetView workbookViewId="0">
      <pane ySplit="19" topLeftCell="A167" activePane="bottomLeft" state="frozen"/>
      <selection pane="bottomLeft" activeCell="M76" sqref="M76"/>
    </sheetView>
  </sheetViews>
  <sheetFormatPr defaultRowHeight="15" x14ac:dyDescent="0.25"/>
  <cols>
    <col min="1" max="1" width="9.140625" style="186"/>
    <col min="2" max="2" width="34.140625" customWidth="1"/>
    <col min="3" max="3" width="4.85546875" style="186" bestFit="1" customWidth="1"/>
    <col min="4" max="8" width="4.42578125" customWidth="1"/>
    <col min="9" max="9" width="5.42578125" customWidth="1"/>
    <col min="10" max="11" width="4.42578125" customWidth="1"/>
    <col min="12" max="12" width="4.42578125" bestFit="1" customWidth="1"/>
    <col min="13" max="13" width="4.42578125" customWidth="1"/>
    <col min="14" max="14" width="6.5703125" bestFit="1" customWidth="1"/>
  </cols>
  <sheetData>
    <row r="1" spans="1:15" x14ac:dyDescent="0.25">
      <c r="B1" s="6" t="s">
        <v>271</v>
      </c>
    </row>
    <row r="2" spans="1:15" x14ac:dyDescent="0.25">
      <c r="B2" s="46" t="s">
        <v>703</v>
      </c>
      <c r="C2" s="43" t="s">
        <v>671</v>
      </c>
      <c r="D2" s="43" t="s">
        <v>179</v>
      </c>
      <c r="E2" s="43" t="s">
        <v>180</v>
      </c>
      <c r="F2" s="43" t="s">
        <v>181</v>
      </c>
      <c r="G2" s="43" t="s">
        <v>182</v>
      </c>
      <c r="H2" s="43" t="s">
        <v>183</v>
      </c>
      <c r="I2" s="43" t="s">
        <v>184</v>
      </c>
      <c r="J2" s="43" t="s">
        <v>185</v>
      </c>
      <c r="K2" s="43" t="s">
        <v>186</v>
      </c>
      <c r="L2" s="43" t="s">
        <v>187</v>
      </c>
      <c r="M2" s="43" t="s">
        <v>188</v>
      </c>
      <c r="N2" s="44" t="s">
        <v>189</v>
      </c>
      <c r="O2" s="1"/>
    </row>
    <row r="3" spans="1:15" x14ac:dyDescent="0.25">
      <c r="B3" s="39"/>
      <c r="C3" s="360"/>
      <c r="D3" s="360"/>
      <c r="E3" s="360"/>
      <c r="F3" s="360"/>
      <c r="G3" s="360"/>
      <c r="H3" s="360"/>
      <c r="I3" s="360"/>
      <c r="J3" s="360"/>
      <c r="K3" s="360"/>
      <c r="L3" s="360"/>
      <c r="M3" s="360"/>
      <c r="N3" s="38"/>
      <c r="O3" s="6"/>
    </row>
    <row r="4" spans="1:15" x14ac:dyDescent="0.25">
      <c r="A4" s="202">
        <v>1</v>
      </c>
      <c r="B4" s="202" t="s">
        <v>199</v>
      </c>
      <c r="C4" s="231">
        <f t="shared" ref="C4" si="0">VLOOKUP(B4,$B$22:$M$156,2,0)</f>
        <v>11</v>
      </c>
      <c r="D4" s="231">
        <f t="shared" ref="D4" si="1">VLOOKUP(B4,$B$22:$M$156,3,0)</f>
        <v>13</v>
      </c>
      <c r="E4" s="231">
        <f t="shared" ref="E4" si="2">VLOOKUP(B4,$B$22:$M$156,4,0)</f>
        <v>19</v>
      </c>
      <c r="F4" s="231">
        <f t="shared" ref="F4" si="3">VLOOKUP(B4,$B$22:$M$156,5,0)</f>
        <v>10</v>
      </c>
      <c r="G4" s="231">
        <f t="shared" ref="G4" si="4">VLOOKUP(B4,$B$22:$M$156,6,0)</f>
        <v>14</v>
      </c>
      <c r="H4" s="231">
        <f t="shared" ref="H4" si="5">VLOOKUP(B4,$B$22:$M$156,7,0)</f>
        <v>8</v>
      </c>
      <c r="I4" s="231">
        <f t="shared" ref="I4" si="6">VLOOKUP($B4,$B$22:$M$156,8,0)</f>
        <v>12</v>
      </c>
      <c r="J4" s="231">
        <f t="shared" ref="J4" si="7">VLOOKUP($B4,$B$22:$M$156,9,0)</f>
        <v>12</v>
      </c>
      <c r="K4" s="231">
        <f t="shared" ref="K4" si="8">VLOOKUP($B4,$B$22:$M$156,10,0)</f>
        <v>10</v>
      </c>
      <c r="L4" s="231">
        <f t="shared" ref="L4" si="9">VLOOKUP($B4,$B$22:$M$156,11,0)</f>
        <v>5</v>
      </c>
      <c r="M4" s="231">
        <f t="shared" ref="M4:M18" si="10">VLOOKUP($B4,$B$22:$M$156,12,0)</f>
        <v>31</v>
      </c>
      <c r="N4" s="232">
        <f t="shared" ref="N4:N18" si="11">SUM(C4:M4)</f>
        <v>145</v>
      </c>
      <c r="O4" s="6"/>
    </row>
    <row r="5" spans="1:15" x14ac:dyDescent="0.25">
      <c r="A5" s="10">
        <v>2</v>
      </c>
      <c r="B5" s="10" t="s">
        <v>440</v>
      </c>
      <c r="C5" s="19">
        <f t="shared" ref="C5:C18" si="12">VLOOKUP(B5,$B$22:$M$156,2,0)</f>
        <v>14</v>
      </c>
      <c r="D5" s="19">
        <f t="shared" ref="D5:D18" si="13">VLOOKUP(B5,$B$22:$M$156,3,0)</f>
        <v>25</v>
      </c>
      <c r="E5" s="19">
        <f t="shared" ref="E5:E18" si="14">VLOOKUP(B5,$B$22:$M$156,4,0)</f>
        <v>26</v>
      </c>
      <c r="F5" s="19">
        <f t="shared" ref="F5:F18" si="15">VLOOKUP(B5,$B$22:$M$156,5,0)</f>
        <v>23</v>
      </c>
      <c r="G5" s="19">
        <f t="shared" ref="G5:G18" si="16">VLOOKUP(B5,$B$22:$M$156,6,0)</f>
        <v>12</v>
      </c>
      <c r="H5" s="19">
        <f t="shared" ref="H5:H18" si="17">VLOOKUP(B5,$B$22:$M$156,7,0)</f>
        <v>14</v>
      </c>
      <c r="I5" s="19">
        <f t="shared" ref="I5:I18" si="18">VLOOKUP($B5,$B$22:$M$156,8,0)</f>
        <v>15</v>
      </c>
      <c r="J5" s="19">
        <f t="shared" ref="J5:J18" si="19">VLOOKUP($B5,$B$22:$M$156,9,0)</f>
        <v>26</v>
      </c>
      <c r="K5" s="19">
        <f t="shared" ref="K5:K18" si="20">VLOOKUP($B5,$B$22:$M$156,10,0)</f>
        <v>16</v>
      </c>
      <c r="L5" s="19">
        <f t="shared" ref="L5:L18" si="21">VLOOKUP($B5,$B$22:$M$156,11,0)</f>
        <v>11</v>
      </c>
      <c r="M5" s="19">
        <f t="shared" si="10"/>
        <v>13</v>
      </c>
      <c r="N5" s="232">
        <f t="shared" si="11"/>
        <v>195</v>
      </c>
      <c r="O5" s="39"/>
    </row>
    <row r="6" spans="1:15" x14ac:dyDescent="0.25">
      <c r="A6" s="10">
        <v>3</v>
      </c>
      <c r="B6" s="16" t="s">
        <v>439</v>
      </c>
      <c r="C6" s="19">
        <f t="shared" si="12"/>
        <v>15</v>
      </c>
      <c r="D6" s="19">
        <f t="shared" si="13"/>
        <v>34</v>
      </c>
      <c r="E6" s="19">
        <f t="shared" si="14"/>
        <v>8</v>
      </c>
      <c r="F6" s="19">
        <f t="shared" si="15"/>
        <v>23</v>
      </c>
      <c r="G6" s="19">
        <f t="shared" si="16"/>
        <v>19</v>
      </c>
      <c r="H6" s="19">
        <f t="shared" si="17"/>
        <v>13</v>
      </c>
      <c r="I6" s="19">
        <f t="shared" si="18"/>
        <v>9</v>
      </c>
      <c r="J6" s="19">
        <f t="shared" si="19"/>
        <v>9</v>
      </c>
      <c r="K6" s="19">
        <f t="shared" si="20"/>
        <v>21</v>
      </c>
      <c r="L6" s="19">
        <f t="shared" si="21"/>
        <v>39</v>
      </c>
      <c r="M6" s="19">
        <f t="shared" si="10"/>
        <v>16</v>
      </c>
      <c r="N6" s="232">
        <f t="shared" si="11"/>
        <v>206</v>
      </c>
      <c r="O6" s="6"/>
    </row>
    <row r="7" spans="1:15" x14ac:dyDescent="0.25">
      <c r="A7" s="10">
        <v>5</v>
      </c>
      <c r="B7" s="16" t="s">
        <v>679</v>
      </c>
      <c r="C7" s="19">
        <f t="shared" si="12"/>
        <v>14</v>
      </c>
      <c r="D7" s="19">
        <f t="shared" si="13"/>
        <v>20</v>
      </c>
      <c r="E7" s="19">
        <f t="shared" si="14"/>
        <v>18</v>
      </c>
      <c r="F7" s="19">
        <f t="shared" si="15"/>
        <v>24</v>
      </c>
      <c r="G7" s="19">
        <f t="shared" si="16"/>
        <v>11</v>
      </c>
      <c r="H7" s="19">
        <f t="shared" si="17"/>
        <v>32</v>
      </c>
      <c r="I7" s="19">
        <f t="shared" si="18"/>
        <v>11</v>
      </c>
      <c r="J7" s="19">
        <f t="shared" si="19"/>
        <v>30</v>
      </c>
      <c r="K7" s="19">
        <f t="shared" si="20"/>
        <v>48</v>
      </c>
      <c r="L7" s="19">
        <f t="shared" si="21"/>
        <v>30</v>
      </c>
      <c r="M7" s="19">
        <f t="shared" si="10"/>
        <v>20</v>
      </c>
      <c r="N7" s="232">
        <f t="shared" si="11"/>
        <v>258</v>
      </c>
      <c r="O7" s="6"/>
    </row>
    <row r="8" spans="1:15" x14ac:dyDescent="0.25">
      <c r="A8" s="10">
        <v>4</v>
      </c>
      <c r="B8" s="16" t="s">
        <v>705</v>
      </c>
      <c r="C8" s="19">
        <f t="shared" si="12"/>
        <v>12</v>
      </c>
      <c r="D8" s="19">
        <f t="shared" si="13"/>
        <v>18</v>
      </c>
      <c r="E8" s="19">
        <f t="shared" si="14"/>
        <v>18</v>
      </c>
      <c r="F8" s="19">
        <f t="shared" si="15"/>
        <v>24</v>
      </c>
      <c r="G8" s="19">
        <f t="shared" si="16"/>
        <v>27</v>
      </c>
      <c r="H8" s="19">
        <f t="shared" si="17"/>
        <v>16</v>
      </c>
      <c r="I8" s="19">
        <f t="shared" si="18"/>
        <v>27</v>
      </c>
      <c r="J8" s="19">
        <f t="shared" si="19"/>
        <v>31</v>
      </c>
      <c r="K8" s="19">
        <f t="shared" si="20"/>
        <v>84</v>
      </c>
      <c r="L8" s="19">
        <f t="shared" si="21"/>
        <v>27</v>
      </c>
      <c r="M8" s="19">
        <f t="shared" si="10"/>
        <v>13</v>
      </c>
      <c r="N8" s="232">
        <f t="shared" si="11"/>
        <v>297</v>
      </c>
      <c r="O8" s="6"/>
    </row>
    <row r="9" spans="1:15" s="125" customFormat="1" x14ac:dyDescent="0.25">
      <c r="A9" s="10">
        <v>6</v>
      </c>
      <c r="B9" s="16" t="s">
        <v>441</v>
      </c>
      <c r="C9" s="19">
        <f t="shared" si="12"/>
        <v>33</v>
      </c>
      <c r="D9" s="19">
        <f t="shared" si="13"/>
        <v>24</v>
      </c>
      <c r="E9" s="19">
        <f t="shared" si="14"/>
        <v>17</v>
      </c>
      <c r="F9" s="19">
        <f t="shared" si="15"/>
        <v>31</v>
      </c>
      <c r="G9" s="19">
        <f t="shared" si="16"/>
        <v>24</v>
      </c>
      <c r="H9" s="19">
        <f t="shared" si="17"/>
        <v>44</v>
      </c>
      <c r="I9" s="19">
        <f t="shared" si="18"/>
        <v>41</v>
      </c>
      <c r="J9" s="19">
        <f t="shared" si="19"/>
        <v>38</v>
      </c>
      <c r="K9" s="19">
        <f t="shared" si="20"/>
        <v>22</v>
      </c>
      <c r="L9" s="19">
        <f t="shared" si="21"/>
        <v>58</v>
      </c>
      <c r="M9" s="19">
        <f t="shared" si="10"/>
        <v>47</v>
      </c>
      <c r="N9" s="232">
        <f t="shared" si="11"/>
        <v>379</v>
      </c>
      <c r="O9" s="156"/>
    </row>
    <row r="10" spans="1:15" x14ac:dyDescent="0.25">
      <c r="A10" s="10">
        <v>7</v>
      </c>
      <c r="B10" s="16" t="s">
        <v>198</v>
      </c>
      <c r="C10" s="19">
        <f t="shared" si="12"/>
        <v>23</v>
      </c>
      <c r="D10" s="19">
        <f t="shared" si="13"/>
        <v>33</v>
      </c>
      <c r="E10" s="19">
        <f t="shared" si="14"/>
        <v>13</v>
      </c>
      <c r="F10" s="19">
        <f t="shared" si="15"/>
        <v>34</v>
      </c>
      <c r="G10" s="19">
        <f t="shared" si="16"/>
        <v>25</v>
      </c>
      <c r="H10" s="19">
        <f t="shared" si="17"/>
        <v>52</v>
      </c>
      <c r="I10" s="19">
        <f t="shared" si="18"/>
        <v>37</v>
      </c>
      <c r="J10" s="19">
        <f t="shared" si="19"/>
        <v>39</v>
      </c>
      <c r="K10" s="19">
        <f t="shared" si="20"/>
        <v>59</v>
      </c>
      <c r="L10" s="19">
        <f t="shared" si="21"/>
        <v>30</v>
      </c>
      <c r="M10" s="19">
        <f t="shared" si="10"/>
        <v>44</v>
      </c>
      <c r="N10" s="232">
        <f t="shared" si="11"/>
        <v>389</v>
      </c>
      <c r="O10" s="6"/>
    </row>
    <row r="11" spans="1:15" s="125" customFormat="1" x14ac:dyDescent="0.25">
      <c r="A11" s="10">
        <v>9</v>
      </c>
      <c r="B11" s="16" t="s">
        <v>702</v>
      </c>
      <c r="C11" s="19">
        <f t="shared" si="12"/>
        <v>25</v>
      </c>
      <c r="D11" s="19">
        <f t="shared" si="13"/>
        <v>18</v>
      </c>
      <c r="E11" s="19">
        <f t="shared" si="14"/>
        <v>38</v>
      </c>
      <c r="F11" s="19">
        <f t="shared" si="15"/>
        <v>60</v>
      </c>
      <c r="G11" s="19">
        <f t="shared" si="16"/>
        <v>14</v>
      </c>
      <c r="H11" s="19">
        <f t="shared" si="17"/>
        <v>44</v>
      </c>
      <c r="I11" s="19">
        <f t="shared" si="18"/>
        <v>31</v>
      </c>
      <c r="J11" s="19">
        <f t="shared" si="19"/>
        <v>44</v>
      </c>
      <c r="K11" s="19">
        <f t="shared" si="20"/>
        <v>74</v>
      </c>
      <c r="L11" s="19">
        <f t="shared" si="21"/>
        <v>40</v>
      </c>
      <c r="M11" s="19">
        <f t="shared" si="10"/>
        <v>21</v>
      </c>
      <c r="N11" s="232">
        <f t="shared" si="11"/>
        <v>409</v>
      </c>
      <c r="O11" s="148"/>
    </row>
    <row r="12" spans="1:15" s="125" customFormat="1" x14ac:dyDescent="0.25">
      <c r="A12" s="10">
        <v>8</v>
      </c>
      <c r="B12" s="16" t="s">
        <v>444</v>
      </c>
      <c r="C12" s="19">
        <f t="shared" si="12"/>
        <v>32</v>
      </c>
      <c r="D12" s="19">
        <f t="shared" si="13"/>
        <v>34</v>
      </c>
      <c r="E12" s="19">
        <f t="shared" si="14"/>
        <v>27</v>
      </c>
      <c r="F12" s="19">
        <f t="shared" si="15"/>
        <v>26</v>
      </c>
      <c r="G12" s="19">
        <f t="shared" si="16"/>
        <v>50</v>
      </c>
      <c r="H12" s="19">
        <f t="shared" si="17"/>
        <v>23</v>
      </c>
      <c r="I12" s="19">
        <f t="shared" si="18"/>
        <v>63</v>
      </c>
      <c r="J12" s="19">
        <f t="shared" si="19"/>
        <v>43</v>
      </c>
      <c r="K12" s="19">
        <f t="shared" si="20"/>
        <v>63</v>
      </c>
      <c r="L12" s="19">
        <f t="shared" si="21"/>
        <v>24</v>
      </c>
      <c r="M12" s="19">
        <f t="shared" si="10"/>
        <v>43</v>
      </c>
      <c r="N12" s="232">
        <f t="shared" si="11"/>
        <v>428</v>
      </c>
      <c r="O12" s="148"/>
    </row>
    <row r="13" spans="1:15" s="125" customFormat="1" x14ac:dyDescent="0.25">
      <c r="A13" s="10">
        <v>11</v>
      </c>
      <c r="B13" s="16" t="s">
        <v>676</v>
      </c>
      <c r="C13" s="19">
        <f t="shared" si="12"/>
        <v>23</v>
      </c>
      <c r="D13" s="19">
        <f t="shared" si="13"/>
        <v>21</v>
      </c>
      <c r="E13" s="19">
        <f t="shared" si="14"/>
        <v>46</v>
      </c>
      <c r="F13" s="19">
        <f t="shared" si="15"/>
        <v>31</v>
      </c>
      <c r="G13" s="19">
        <f t="shared" si="16"/>
        <v>46</v>
      </c>
      <c r="H13" s="19">
        <f t="shared" si="17"/>
        <v>84</v>
      </c>
      <c r="I13" s="19">
        <f t="shared" si="18"/>
        <v>46</v>
      </c>
      <c r="J13" s="19">
        <f t="shared" si="19"/>
        <v>43</v>
      </c>
      <c r="K13" s="19">
        <f t="shared" si="20"/>
        <v>46</v>
      </c>
      <c r="L13" s="19">
        <f t="shared" si="21"/>
        <v>58</v>
      </c>
      <c r="M13" s="19">
        <f t="shared" si="10"/>
        <v>43</v>
      </c>
      <c r="N13" s="232">
        <f t="shared" si="11"/>
        <v>487</v>
      </c>
      <c r="O13" s="148"/>
    </row>
    <row r="14" spans="1:15" x14ac:dyDescent="0.25">
      <c r="A14" s="10">
        <v>10</v>
      </c>
      <c r="B14" s="16" t="s">
        <v>202</v>
      </c>
      <c r="C14" s="19">
        <f t="shared" si="12"/>
        <v>45</v>
      </c>
      <c r="D14" s="19">
        <f t="shared" si="13"/>
        <v>15</v>
      </c>
      <c r="E14" s="19">
        <f t="shared" si="14"/>
        <v>17</v>
      </c>
      <c r="F14" s="19">
        <f t="shared" si="15"/>
        <v>59</v>
      </c>
      <c r="G14" s="19">
        <f t="shared" si="16"/>
        <v>66</v>
      </c>
      <c r="H14" s="19">
        <f t="shared" si="17"/>
        <v>18</v>
      </c>
      <c r="I14" s="19">
        <f t="shared" si="18"/>
        <v>50</v>
      </c>
      <c r="J14" s="19">
        <f t="shared" si="19"/>
        <v>64</v>
      </c>
      <c r="K14" s="19">
        <f t="shared" si="20"/>
        <v>67</v>
      </c>
      <c r="L14" s="19">
        <f t="shared" si="21"/>
        <v>42</v>
      </c>
      <c r="M14" s="19">
        <f t="shared" si="10"/>
        <v>65</v>
      </c>
      <c r="N14" s="232">
        <f t="shared" si="11"/>
        <v>508</v>
      </c>
      <c r="O14" s="6"/>
    </row>
    <row r="15" spans="1:15" s="186" customFormat="1" x14ac:dyDescent="0.25">
      <c r="A15" s="10">
        <v>13</v>
      </c>
      <c r="B15" s="16" t="s">
        <v>706</v>
      </c>
      <c r="C15" s="19">
        <f t="shared" si="12"/>
        <v>60</v>
      </c>
      <c r="D15" s="19">
        <f t="shared" si="13"/>
        <v>52</v>
      </c>
      <c r="E15" s="19">
        <f t="shared" si="14"/>
        <v>27</v>
      </c>
      <c r="F15" s="19">
        <f t="shared" si="15"/>
        <v>55</v>
      </c>
      <c r="G15" s="19">
        <f t="shared" si="16"/>
        <v>32</v>
      </c>
      <c r="H15" s="19">
        <f t="shared" si="17"/>
        <v>46</v>
      </c>
      <c r="I15" s="19">
        <f t="shared" si="18"/>
        <v>47</v>
      </c>
      <c r="J15" s="19">
        <f t="shared" si="19"/>
        <v>57</v>
      </c>
      <c r="K15" s="19">
        <f t="shared" si="20"/>
        <v>79</v>
      </c>
      <c r="L15" s="19">
        <f t="shared" si="21"/>
        <v>58</v>
      </c>
      <c r="M15" s="19">
        <f t="shared" si="10"/>
        <v>64</v>
      </c>
      <c r="N15" s="232">
        <f t="shared" si="11"/>
        <v>577</v>
      </c>
      <c r="O15" s="194"/>
    </row>
    <row r="16" spans="1:15" s="186" customFormat="1" x14ac:dyDescent="0.25">
      <c r="A16" s="10">
        <v>12</v>
      </c>
      <c r="B16" s="16" t="s">
        <v>443</v>
      </c>
      <c r="C16" s="19">
        <f t="shared" si="12"/>
        <v>19</v>
      </c>
      <c r="D16" s="19">
        <f t="shared" si="13"/>
        <v>24</v>
      </c>
      <c r="E16" s="19">
        <f t="shared" si="14"/>
        <v>50</v>
      </c>
      <c r="F16" s="19">
        <f t="shared" si="15"/>
        <v>15</v>
      </c>
      <c r="G16" s="19">
        <f t="shared" si="16"/>
        <v>81</v>
      </c>
      <c r="H16" s="19">
        <f t="shared" si="17"/>
        <v>67</v>
      </c>
      <c r="I16" s="19">
        <f t="shared" si="18"/>
        <v>69</v>
      </c>
      <c r="J16" s="19">
        <f t="shared" si="19"/>
        <v>50</v>
      </c>
      <c r="K16" s="19">
        <f t="shared" si="20"/>
        <v>84</v>
      </c>
      <c r="L16" s="19">
        <f t="shared" si="21"/>
        <v>63</v>
      </c>
      <c r="M16" s="19">
        <f t="shared" si="10"/>
        <v>65</v>
      </c>
      <c r="N16" s="232">
        <f t="shared" si="11"/>
        <v>587</v>
      </c>
      <c r="O16" s="194"/>
    </row>
    <row r="17" spans="1:23" s="186" customFormat="1" x14ac:dyDescent="0.25">
      <c r="A17" s="10">
        <v>14</v>
      </c>
      <c r="B17" s="16" t="s">
        <v>200</v>
      </c>
      <c r="C17" s="19">
        <f t="shared" si="12"/>
        <v>56</v>
      </c>
      <c r="D17" s="19">
        <f t="shared" si="13"/>
        <v>36</v>
      </c>
      <c r="E17" s="19">
        <f t="shared" si="14"/>
        <v>35</v>
      </c>
      <c r="F17" s="19">
        <f t="shared" si="15"/>
        <v>40</v>
      </c>
      <c r="G17" s="19">
        <f t="shared" si="16"/>
        <v>71</v>
      </c>
      <c r="H17" s="19">
        <f t="shared" si="17"/>
        <v>50</v>
      </c>
      <c r="I17" s="19">
        <f t="shared" si="18"/>
        <v>77</v>
      </c>
      <c r="J17" s="19">
        <f t="shared" si="19"/>
        <v>60</v>
      </c>
      <c r="K17" s="19">
        <f t="shared" si="20"/>
        <v>55</v>
      </c>
      <c r="L17" s="19">
        <f t="shared" si="21"/>
        <v>63</v>
      </c>
      <c r="M17" s="19">
        <f t="shared" si="10"/>
        <v>77</v>
      </c>
      <c r="N17" s="232">
        <f t="shared" si="11"/>
        <v>620</v>
      </c>
      <c r="O17" s="194"/>
    </row>
    <row r="18" spans="1:23" s="186" customFormat="1" x14ac:dyDescent="0.25">
      <c r="A18" s="10">
        <v>15</v>
      </c>
      <c r="B18" s="16" t="s">
        <v>704</v>
      </c>
      <c r="C18" s="19">
        <f t="shared" si="12"/>
        <v>47</v>
      </c>
      <c r="D18" s="19">
        <f t="shared" si="13"/>
        <v>65</v>
      </c>
      <c r="E18" s="19">
        <f t="shared" si="14"/>
        <v>54</v>
      </c>
      <c r="F18" s="19">
        <f t="shared" si="15"/>
        <v>76</v>
      </c>
      <c r="G18" s="19">
        <f t="shared" si="16"/>
        <v>71</v>
      </c>
      <c r="H18" s="19">
        <f t="shared" si="17"/>
        <v>67</v>
      </c>
      <c r="I18" s="19">
        <f t="shared" si="18"/>
        <v>60</v>
      </c>
      <c r="J18" s="19">
        <f t="shared" si="19"/>
        <v>59</v>
      </c>
      <c r="K18" s="19">
        <f t="shared" si="20"/>
        <v>72</v>
      </c>
      <c r="L18" s="19">
        <f t="shared" si="21"/>
        <v>49</v>
      </c>
      <c r="M18" s="19">
        <f t="shared" si="10"/>
        <v>61</v>
      </c>
      <c r="N18" s="232">
        <f t="shared" si="11"/>
        <v>681</v>
      </c>
      <c r="O18" s="194"/>
    </row>
    <row r="19" spans="1:23" x14ac:dyDescent="0.25">
      <c r="B19" s="39"/>
      <c r="C19" s="190"/>
      <c r="D19" s="361"/>
      <c r="E19" s="361"/>
      <c r="F19" s="361"/>
      <c r="G19" s="361"/>
      <c r="H19" s="361"/>
      <c r="I19" s="361"/>
      <c r="J19" s="361"/>
      <c r="K19" s="361"/>
      <c r="L19" s="361"/>
      <c r="M19" s="361"/>
      <c r="N19" s="38"/>
      <c r="O19" s="6"/>
    </row>
    <row r="20" spans="1:23" x14ac:dyDescent="0.25">
      <c r="B20" s="46">
        <v>2017</v>
      </c>
      <c r="C20" s="43"/>
      <c r="D20" s="43" t="s">
        <v>14</v>
      </c>
      <c r="E20" s="43" t="s">
        <v>14</v>
      </c>
      <c r="F20" s="43" t="s">
        <v>163</v>
      </c>
      <c r="G20" s="43" t="s">
        <v>178</v>
      </c>
      <c r="H20" s="43" t="s">
        <v>14</v>
      </c>
      <c r="I20" s="43" t="s">
        <v>16</v>
      </c>
      <c r="J20" s="43" t="s">
        <v>3</v>
      </c>
      <c r="K20" s="43" t="s">
        <v>12</v>
      </c>
      <c r="L20" s="43" t="s">
        <v>12</v>
      </c>
      <c r="M20" s="43" t="s">
        <v>15</v>
      </c>
      <c r="N20" s="44" t="s">
        <v>190</v>
      </c>
      <c r="O20" s="1"/>
    </row>
    <row r="21" spans="1:23" x14ac:dyDescent="0.25">
      <c r="B21" s="39"/>
      <c r="C21" s="190"/>
      <c r="D21" s="357"/>
      <c r="E21" s="357"/>
      <c r="F21" s="357"/>
      <c r="G21" s="357"/>
      <c r="H21" s="357"/>
      <c r="I21" s="357"/>
      <c r="J21" s="357"/>
      <c r="K21" s="357"/>
      <c r="L21" s="357"/>
      <c r="M21" s="357"/>
      <c r="N21" s="38"/>
      <c r="O21" s="6"/>
      <c r="R21" s="41" t="s">
        <v>672</v>
      </c>
      <c r="S21" s="161"/>
      <c r="T21" s="161" t="s">
        <v>673</v>
      </c>
      <c r="U21" s="161"/>
      <c r="V21" s="161" t="s">
        <v>673</v>
      </c>
      <c r="W21" s="161"/>
    </row>
    <row r="22" spans="1:23" x14ac:dyDescent="0.25">
      <c r="B22" s="40"/>
      <c r="C22" s="1" t="s">
        <v>671</v>
      </c>
      <c r="D22" s="1" t="s">
        <v>179</v>
      </c>
      <c r="E22" s="1" t="s">
        <v>180</v>
      </c>
      <c r="F22" s="1" t="s">
        <v>181</v>
      </c>
      <c r="G22" s="1" t="s">
        <v>182</v>
      </c>
      <c r="H22" s="1" t="s">
        <v>183</v>
      </c>
      <c r="I22" s="1" t="s">
        <v>184</v>
      </c>
      <c r="J22" s="1" t="s">
        <v>185</v>
      </c>
      <c r="K22" s="1" t="s">
        <v>186</v>
      </c>
      <c r="L22" s="1" t="s">
        <v>187</v>
      </c>
      <c r="M22" s="1" t="s">
        <v>188</v>
      </c>
      <c r="N22" s="3" t="s">
        <v>189</v>
      </c>
      <c r="O22" s="6"/>
      <c r="R22" s="41" t="s">
        <v>674</v>
      </c>
      <c r="S22" s="161"/>
      <c r="T22" s="41" t="s">
        <v>675</v>
      </c>
      <c r="U22" s="161"/>
      <c r="V22" s="41" t="s">
        <v>676</v>
      </c>
      <c r="W22" s="161"/>
    </row>
    <row r="23" spans="1:23" x14ac:dyDescent="0.25">
      <c r="B23" s="152" t="s">
        <v>148</v>
      </c>
      <c r="C23" s="47">
        <f>VLOOKUP($B23,IND!$B$3:$Q$119,5,0)</f>
        <v>2</v>
      </c>
      <c r="D23" s="47">
        <f>VLOOKUP($B23,IND!$B$3:$Q$119,6,0)</f>
        <v>14</v>
      </c>
      <c r="E23" s="47">
        <f>VLOOKUP($B23,IND!$B$3:$Q$121,7,0)</f>
        <v>3</v>
      </c>
      <c r="F23" s="47">
        <f>VLOOKUP($B23,IND!$B$3:$Q$89,8,0)</f>
        <v>7</v>
      </c>
      <c r="G23" s="47">
        <f>VLOOKUP($B23,IND!$B$3:$Q$89,9,0)</f>
        <v>1</v>
      </c>
      <c r="H23" s="47">
        <f>VLOOKUP($B23,IND!$B$3:$Q$89,10,0)</f>
        <v>11</v>
      </c>
      <c r="I23" s="47">
        <f>VLOOKUP($B23,IND!$B$3:$Q$89,11,0)</f>
        <v>5</v>
      </c>
      <c r="J23" s="47">
        <f>VLOOKUP($B23,IND!$B$3:$Q$89,12,0)</f>
        <v>4</v>
      </c>
      <c r="K23" s="47">
        <f>VLOOKUP($B23,IND!$B$3:$Q$89,13,0)</f>
        <v>3</v>
      </c>
      <c r="L23" s="47">
        <f>VLOOKUP($B23,IND!$B$3:$Q$89,14,0)</f>
        <v>3</v>
      </c>
      <c r="M23" s="47">
        <f>VLOOKUP($B23,IND!$B$3:$Q$89,15,0)</f>
        <v>9</v>
      </c>
      <c r="N23" s="11">
        <f>SUM(C23:C23)</f>
        <v>2</v>
      </c>
      <c r="O23" s="6"/>
      <c r="R23" s="41" t="s">
        <v>135</v>
      </c>
      <c r="S23" s="161"/>
      <c r="T23" s="41" t="s">
        <v>540</v>
      </c>
      <c r="U23" s="161"/>
      <c r="V23" s="41" t="s">
        <v>668</v>
      </c>
      <c r="W23" s="161"/>
    </row>
    <row r="24" spans="1:23" x14ac:dyDescent="0.25">
      <c r="B24" s="153" t="s">
        <v>195</v>
      </c>
      <c r="C24" s="47" t="s">
        <v>274</v>
      </c>
      <c r="D24" s="47" t="s">
        <v>274</v>
      </c>
      <c r="E24" s="19">
        <f>VLOOKUP($B24,IND!$B$3:$Q$121,7,0)</f>
        <v>3</v>
      </c>
      <c r="F24" s="47" t="s">
        <v>274</v>
      </c>
      <c r="G24" s="47" t="s">
        <v>274</v>
      </c>
      <c r="H24" s="47" t="s">
        <v>457</v>
      </c>
      <c r="I24" s="47">
        <f>VLOOKUP($B24,IND!$B$3:$Q$89,11,0)</f>
        <v>29</v>
      </c>
      <c r="J24" s="47" t="s">
        <v>457</v>
      </c>
      <c r="K24" s="19">
        <f>VLOOKUP($B24,IND!$B$3:$Q$89,13,0)</f>
        <v>28</v>
      </c>
      <c r="L24" s="19">
        <f>VLOOKUP($B24,IND!$B$3:$Q$89,14,0)</f>
        <v>6</v>
      </c>
      <c r="M24" s="47" t="s">
        <v>457</v>
      </c>
      <c r="N24" s="11">
        <f t="shared" ref="N24:N27" si="22">SUM(C24:C24)</f>
        <v>0</v>
      </c>
      <c r="O24" s="6"/>
      <c r="R24" s="41" t="s">
        <v>131</v>
      </c>
      <c r="S24" s="161"/>
      <c r="T24" s="41" t="s">
        <v>399</v>
      </c>
      <c r="U24" s="161"/>
      <c r="V24" s="41" t="s">
        <v>275</v>
      </c>
      <c r="W24" s="161"/>
    </row>
    <row r="25" spans="1:23" x14ac:dyDescent="0.25">
      <c r="B25" s="153" t="s">
        <v>536</v>
      </c>
      <c r="C25" s="47">
        <f>VLOOKUP($B25,IND!$B$3:$Q$119,5,0)</f>
        <v>13</v>
      </c>
      <c r="D25" s="47">
        <f>VLOOKUP($B25,IND!$B$3:$Q$119,6,0)</f>
        <v>14</v>
      </c>
      <c r="E25" s="19">
        <f>VLOOKUP($B25,IND!$B$3:$Q$121,7,0)</f>
        <v>7</v>
      </c>
      <c r="F25" s="47">
        <f>VLOOKUP($B25,IND!$B$3:$Q$89,8,0)</f>
        <v>16</v>
      </c>
      <c r="G25" s="47">
        <f>VLOOKUP($B25,IND!$B$3:$Q$89,9,0)</f>
        <v>13</v>
      </c>
      <c r="H25" s="47" t="s">
        <v>457</v>
      </c>
      <c r="I25" s="47" t="s">
        <v>274</v>
      </c>
      <c r="J25" s="47" t="s">
        <v>457</v>
      </c>
      <c r="K25" s="19">
        <f>VLOOKUP($B25,IND!$B$3:$Q$89,13,0)</f>
        <v>28</v>
      </c>
      <c r="L25" s="19">
        <f>VLOOKUP($B25,IND!$B$3:$Q$89,14,0)</f>
        <v>21</v>
      </c>
      <c r="M25" s="47" t="s">
        <v>457</v>
      </c>
      <c r="N25" s="11">
        <f t="shared" si="22"/>
        <v>13</v>
      </c>
      <c r="O25" s="6"/>
      <c r="R25" s="41" t="s">
        <v>527</v>
      </c>
      <c r="S25" s="161"/>
      <c r="T25" s="41" t="s">
        <v>435</v>
      </c>
      <c r="U25" s="161"/>
      <c r="V25" s="41" t="s">
        <v>528</v>
      </c>
      <c r="W25" s="161"/>
    </row>
    <row r="26" spans="1:23" x14ac:dyDescent="0.25">
      <c r="B26" s="153" t="s">
        <v>410</v>
      </c>
      <c r="C26" s="47">
        <f>VLOOKUP($B26,IND!$B$3:$Q$119,5,0)</f>
        <v>8</v>
      </c>
      <c r="D26" s="47">
        <f>VLOOKUP($B26,IND!$B$3:$Q$119,6,0)</f>
        <v>5</v>
      </c>
      <c r="E26" s="19" t="s">
        <v>274</v>
      </c>
      <c r="F26" s="47" t="s">
        <v>274</v>
      </c>
      <c r="G26" s="47">
        <f>VLOOKUP($B26,IND!$B$3:$Q$89,9,0)</f>
        <v>11</v>
      </c>
      <c r="H26" s="47">
        <f>VLOOKUP($B26,IND!$B$3:$Q$89,10,0)</f>
        <v>13</v>
      </c>
      <c r="I26" s="47">
        <f>VLOOKUP($B26,IND!$B$3:$Q$89,11,0)</f>
        <v>3</v>
      </c>
      <c r="J26" s="47">
        <f>VLOOKUP($B26,IND!$B$3:$Q$89,12,0)</f>
        <v>12</v>
      </c>
      <c r="K26" s="19" t="s">
        <v>457</v>
      </c>
      <c r="L26" s="19" t="s">
        <v>274</v>
      </c>
      <c r="M26" s="47">
        <f>VLOOKUP($B26,IND!$B$3:$Q$89,15,0)</f>
        <v>7</v>
      </c>
      <c r="N26" s="11">
        <f t="shared" si="22"/>
        <v>8</v>
      </c>
      <c r="O26" s="6"/>
      <c r="R26" s="41" t="s">
        <v>125</v>
      </c>
      <c r="S26" s="161"/>
      <c r="T26" s="41" t="s">
        <v>509</v>
      </c>
      <c r="U26" s="161"/>
      <c r="V26" s="41" t="s">
        <v>575</v>
      </c>
      <c r="W26" s="161"/>
    </row>
    <row r="27" spans="1:23" x14ac:dyDescent="0.25">
      <c r="B27" s="153" t="s">
        <v>133</v>
      </c>
      <c r="C27" s="47" t="s">
        <v>274</v>
      </c>
      <c r="D27" s="47" t="s">
        <v>274</v>
      </c>
      <c r="E27" s="19" t="s">
        <v>274</v>
      </c>
      <c r="F27" s="47">
        <f>VLOOKUP($B27,IND!$B$3:$Q$89,8,0)</f>
        <v>11</v>
      </c>
      <c r="G27" s="47" t="s">
        <v>274</v>
      </c>
      <c r="H27" s="47">
        <f>VLOOKUP($B27,IND!$B$3:$Q$89,10,0)</f>
        <v>28</v>
      </c>
      <c r="I27" s="47" t="s">
        <v>274</v>
      </c>
      <c r="J27" s="47">
        <f>VLOOKUP($B27,IND!$B$3:$Q$89,12,0)</f>
        <v>23</v>
      </c>
      <c r="K27" s="19" t="s">
        <v>457</v>
      </c>
      <c r="L27" s="19" t="s">
        <v>274</v>
      </c>
      <c r="M27" s="47">
        <f>VLOOKUP($B27,IND!$B$3:$Q$89,15,0)</f>
        <v>28</v>
      </c>
      <c r="N27" s="11">
        <f t="shared" si="22"/>
        <v>0</v>
      </c>
      <c r="O27" s="6"/>
      <c r="R27" s="41" t="s">
        <v>141</v>
      </c>
      <c r="S27" s="161"/>
      <c r="T27" s="41" t="s">
        <v>595</v>
      </c>
      <c r="U27" s="161"/>
      <c r="V27" s="41" t="s">
        <v>663</v>
      </c>
      <c r="W27" s="161"/>
    </row>
    <row r="28" spans="1:23" x14ac:dyDescent="0.25">
      <c r="B28" s="153"/>
      <c r="C28" s="47"/>
      <c r="D28" s="47"/>
      <c r="E28" s="19"/>
      <c r="F28" s="47"/>
      <c r="G28" s="47"/>
      <c r="H28" s="47"/>
      <c r="I28" s="47"/>
      <c r="J28" s="47"/>
      <c r="K28" s="19" t="s">
        <v>274</v>
      </c>
      <c r="L28" s="19"/>
      <c r="M28" s="47"/>
      <c r="N28" s="11"/>
      <c r="O28" s="6"/>
      <c r="R28" s="161"/>
      <c r="S28" s="161"/>
      <c r="T28" s="161"/>
      <c r="U28" s="161"/>
      <c r="V28" s="161"/>
      <c r="W28" s="161"/>
    </row>
    <row r="29" spans="1:23" x14ac:dyDescent="0.25">
      <c r="B29" s="10" t="s">
        <v>198</v>
      </c>
      <c r="C29" s="193">
        <f>SUM(C23:C28)</f>
        <v>23</v>
      </c>
      <c r="D29" s="250">
        <f t="shared" ref="D29:N29" si="23">SUM(D23:D28)</f>
        <v>33</v>
      </c>
      <c r="E29" s="250">
        <f t="shared" si="23"/>
        <v>13</v>
      </c>
      <c r="F29" s="250">
        <f t="shared" si="23"/>
        <v>34</v>
      </c>
      <c r="G29" s="250">
        <f>SUM(G23:G28)</f>
        <v>25</v>
      </c>
      <c r="H29" s="250">
        <f t="shared" si="23"/>
        <v>52</v>
      </c>
      <c r="I29" s="250">
        <f t="shared" si="23"/>
        <v>37</v>
      </c>
      <c r="J29" s="250">
        <f t="shared" si="23"/>
        <v>39</v>
      </c>
      <c r="K29" s="250">
        <f t="shared" si="23"/>
        <v>59</v>
      </c>
      <c r="L29" s="250">
        <f t="shared" si="23"/>
        <v>30</v>
      </c>
      <c r="M29" s="250">
        <f t="shared" si="23"/>
        <v>44</v>
      </c>
      <c r="N29" s="38">
        <f t="shared" si="23"/>
        <v>23</v>
      </c>
      <c r="O29" s="6"/>
      <c r="R29" s="41" t="s">
        <v>673</v>
      </c>
      <c r="S29" s="161"/>
      <c r="T29" s="161" t="s">
        <v>673</v>
      </c>
      <c r="U29" s="161"/>
      <c r="V29" s="41" t="s">
        <v>673</v>
      </c>
      <c r="W29" s="161"/>
    </row>
    <row r="30" spans="1:23" x14ac:dyDescent="0.25">
      <c r="B30" s="39"/>
      <c r="C30" s="190"/>
      <c r="D30" s="260"/>
      <c r="E30" s="260"/>
      <c r="F30" s="260"/>
      <c r="G30" s="260"/>
      <c r="H30" s="260"/>
      <c r="I30" s="260"/>
      <c r="J30" s="260"/>
      <c r="K30" s="260"/>
      <c r="L30" s="260"/>
      <c r="M30" s="260"/>
      <c r="N30" s="38"/>
      <c r="O30" s="6"/>
      <c r="R30" s="41" t="s">
        <v>677</v>
      </c>
      <c r="S30" s="161"/>
      <c r="T30" s="41" t="s">
        <v>678</v>
      </c>
      <c r="U30" s="161"/>
      <c r="V30" s="41" t="s">
        <v>679</v>
      </c>
      <c r="W30" s="161"/>
    </row>
    <row r="31" spans="1:23" x14ac:dyDescent="0.25">
      <c r="B31" s="138"/>
      <c r="C31" s="1"/>
      <c r="D31" s="1" t="s">
        <v>179</v>
      </c>
      <c r="E31" s="1" t="s">
        <v>180</v>
      </c>
      <c r="F31" s="1" t="s">
        <v>181</v>
      </c>
      <c r="G31" s="1" t="s">
        <v>182</v>
      </c>
      <c r="H31" s="1" t="s">
        <v>183</v>
      </c>
      <c r="I31" s="1" t="s">
        <v>184</v>
      </c>
      <c r="J31" s="1" t="s">
        <v>185</v>
      </c>
      <c r="K31" s="1" t="s">
        <v>186</v>
      </c>
      <c r="L31" s="1" t="s">
        <v>187</v>
      </c>
      <c r="M31" s="1" t="s">
        <v>188</v>
      </c>
      <c r="N31" s="3" t="s">
        <v>189</v>
      </c>
      <c r="O31" s="6"/>
      <c r="R31" s="41" t="s">
        <v>148</v>
      </c>
      <c r="S31" s="161"/>
      <c r="T31" s="41"/>
      <c r="U31" s="161"/>
      <c r="V31" s="41" t="s">
        <v>525</v>
      </c>
      <c r="W31" s="161"/>
    </row>
    <row r="32" spans="1:23" x14ac:dyDescent="0.25">
      <c r="B32" s="152" t="s">
        <v>135</v>
      </c>
      <c r="C32" s="47">
        <f>VLOOKUP($B32,IND!$B$3:$Q$119,5,0)</f>
        <v>3</v>
      </c>
      <c r="D32" s="47">
        <f>VLOOKUP($B32,IND!$B$3:$Q$119,6,0)</f>
        <v>8</v>
      </c>
      <c r="E32" s="47">
        <f>VLOOKUP($B32,IND!$B$3:$Q$121,7,0)</f>
        <v>2</v>
      </c>
      <c r="F32" s="47" t="s">
        <v>274</v>
      </c>
      <c r="G32" s="19">
        <f>VLOOKUP($B32,IND!$B$3:$Q$89,9,0)</f>
        <v>5</v>
      </c>
      <c r="H32" s="19" t="s">
        <v>457</v>
      </c>
      <c r="I32" s="47">
        <f>VLOOKUP($B32,IND!$B$3:$Q$89,11,0)</f>
        <v>6</v>
      </c>
      <c r="J32" s="19">
        <f>VLOOKUP($B32,IND!$B$3:$Q$89,12,0)</f>
        <v>2</v>
      </c>
      <c r="K32" s="47" t="s">
        <v>457</v>
      </c>
      <c r="L32" s="47">
        <f>VLOOKUP($B32,IND!$B$3:$Q$89,14,0)</f>
        <v>16</v>
      </c>
      <c r="M32" s="47">
        <f>VLOOKUP($B32,IND!$B$3:$Q$89,15,0)</f>
        <v>11</v>
      </c>
      <c r="N32" s="11">
        <f t="shared" ref="N32:N36" si="24">SUM(C32:C32)</f>
        <v>3</v>
      </c>
      <c r="O32" s="6"/>
      <c r="R32" s="41" t="s">
        <v>195</v>
      </c>
      <c r="S32" s="161"/>
      <c r="T32" s="41" t="s">
        <v>355</v>
      </c>
      <c r="U32" s="161"/>
      <c r="V32" s="41" t="s">
        <v>193</v>
      </c>
      <c r="W32" s="161"/>
    </row>
    <row r="33" spans="2:23" x14ac:dyDescent="0.25">
      <c r="B33" s="153" t="s">
        <v>131</v>
      </c>
      <c r="C33" s="19">
        <f>VLOOKUP($B33,IND!$B$3:$Q$119,5,0)</f>
        <v>7</v>
      </c>
      <c r="D33" s="19">
        <f>VLOOKUP($B33,IND!$B$3:$Q$119,6,0)</f>
        <v>10</v>
      </c>
      <c r="E33" s="19" t="s">
        <v>274</v>
      </c>
      <c r="F33" s="19">
        <f>VLOOKUP($B33,IND!$B$3:$Q$89,8,0)</f>
        <v>1</v>
      </c>
      <c r="G33" s="19" t="s">
        <v>274</v>
      </c>
      <c r="H33" s="19" t="s">
        <v>457</v>
      </c>
      <c r="I33" s="47">
        <f>VLOOKUP($B33,IND!$B$3:$Q$89,11,0)</f>
        <v>2</v>
      </c>
      <c r="J33" s="19">
        <f>VLOOKUP($B33,IND!$B$3:$Q$89,12,0)</f>
        <v>5</v>
      </c>
      <c r="K33" s="19">
        <f>VLOOKUP($B33,IND!$B$3:$Q$89,13,0)</f>
        <v>10</v>
      </c>
      <c r="L33" s="19">
        <f>VLOOKUP($B33,IND!$B$3:$Q$89,14,0)</f>
        <v>16</v>
      </c>
      <c r="M33" s="19">
        <f>VLOOKUP($B33,IND!$B$3:$Q$89,15,0)</f>
        <v>2</v>
      </c>
      <c r="N33" s="11">
        <f t="shared" si="24"/>
        <v>7</v>
      </c>
      <c r="O33" s="6"/>
      <c r="R33" s="41" t="s">
        <v>536</v>
      </c>
      <c r="S33" s="161"/>
      <c r="T33" s="41" t="s">
        <v>194</v>
      </c>
      <c r="U33" s="161"/>
      <c r="V33" s="41" t="s">
        <v>680</v>
      </c>
      <c r="W33" s="161"/>
    </row>
    <row r="34" spans="2:23" x14ac:dyDescent="0.25">
      <c r="B34" s="153" t="s">
        <v>527</v>
      </c>
      <c r="C34" s="19" t="s">
        <v>274</v>
      </c>
      <c r="D34" s="19">
        <f>VLOOKUP($B34,IND!$B$3:$Q$119,6,0)</f>
        <v>16</v>
      </c>
      <c r="E34" s="19" t="s">
        <v>274</v>
      </c>
      <c r="F34" s="19">
        <f>VLOOKUP($B34,IND!$B$3:$Q$89,8,0)</f>
        <v>8</v>
      </c>
      <c r="G34" s="19">
        <f>VLOOKUP($B34,IND!$B$3:$Q$89,9,0)</f>
        <v>11</v>
      </c>
      <c r="H34" s="19">
        <f>VLOOKUP($B34,IND!$B$3:$Q$89,10,0)</f>
        <v>2</v>
      </c>
      <c r="I34" s="47" t="s">
        <v>274</v>
      </c>
      <c r="J34" s="19" t="s">
        <v>457</v>
      </c>
      <c r="K34" s="19">
        <f>VLOOKUP($B34,IND!$B$3:$Q$89,13,0)</f>
        <v>9</v>
      </c>
      <c r="L34" s="19" t="s">
        <v>274</v>
      </c>
      <c r="M34" s="19" t="s">
        <v>457</v>
      </c>
      <c r="N34" s="11">
        <f t="shared" si="24"/>
        <v>0</v>
      </c>
      <c r="O34" s="6"/>
      <c r="R34" s="41" t="s">
        <v>410</v>
      </c>
      <c r="S34" s="161"/>
      <c r="T34" s="41" t="s">
        <v>304</v>
      </c>
      <c r="U34" s="161"/>
      <c r="V34" s="41" t="s">
        <v>681</v>
      </c>
      <c r="W34" s="161"/>
    </row>
    <row r="35" spans="2:23" x14ac:dyDescent="0.25">
      <c r="B35" s="153" t="s">
        <v>125</v>
      </c>
      <c r="C35" s="19">
        <f>VLOOKUP($B35,IND!$B$3:$Q$119,5,0)</f>
        <v>5</v>
      </c>
      <c r="D35" s="19" t="s">
        <v>274</v>
      </c>
      <c r="E35" s="19">
        <f>VLOOKUP($B35,IND!$B$3:$Q$121,7,0)</f>
        <v>2</v>
      </c>
      <c r="F35" s="19">
        <f>VLOOKUP($B35,IND!$B$3:$Q$89,8,0)</f>
        <v>14</v>
      </c>
      <c r="G35" s="19">
        <f>VLOOKUP($B35,IND!$B$3:$Q$89,9,0)</f>
        <v>3</v>
      </c>
      <c r="H35" s="19">
        <f>VLOOKUP($B35,IND!$B$3:$Q$89,10,0)</f>
        <v>8</v>
      </c>
      <c r="I35" s="47">
        <f>VLOOKUP($B35,IND!$B$3:$Q$89,11,0)</f>
        <v>1</v>
      </c>
      <c r="J35" s="19" t="s">
        <v>457</v>
      </c>
      <c r="K35" s="19">
        <f>VLOOKUP($B35,IND!$B$3:$Q$89,13,0)</f>
        <v>2</v>
      </c>
      <c r="L35" s="19">
        <f>VLOOKUP($B35,IND!$B$3:$Q$89,14,0)</f>
        <v>7</v>
      </c>
      <c r="M35" s="19">
        <f>VLOOKUP($B35,IND!$B$3:$Q$89,15,0)</f>
        <v>3</v>
      </c>
      <c r="N35" s="11">
        <f t="shared" si="24"/>
        <v>5</v>
      </c>
      <c r="O35" s="6"/>
      <c r="R35" s="41" t="s">
        <v>662</v>
      </c>
      <c r="S35" s="161"/>
      <c r="T35" s="41" t="s">
        <v>357</v>
      </c>
      <c r="U35" s="161"/>
      <c r="V35" s="41" t="s">
        <v>134</v>
      </c>
      <c r="W35" s="161"/>
    </row>
    <row r="36" spans="2:23" x14ac:dyDescent="0.25">
      <c r="B36" s="153" t="s">
        <v>141</v>
      </c>
      <c r="C36" s="19" t="s">
        <v>274</v>
      </c>
      <c r="D36" s="19" t="s">
        <v>274</v>
      </c>
      <c r="E36" s="19">
        <f>VLOOKUP($B36,IND!$B$3:$Q$121,7,0)</f>
        <v>4</v>
      </c>
      <c r="F36" s="19" t="s">
        <v>274</v>
      </c>
      <c r="G36" s="19" t="s">
        <v>274</v>
      </c>
      <c r="H36" s="19">
        <f>VLOOKUP($B36,IND!$B$3:$Q$89,10,0)</f>
        <v>3</v>
      </c>
      <c r="I36" s="47" t="s">
        <v>274</v>
      </c>
      <c r="J36" s="19">
        <f>VLOOKUP($B36,IND!$B$3:$Q$89,12,0)</f>
        <v>2</v>
      </c>
      <c r="K36" s="19" t="s">
        <v>457</v>
      </c>
      <c r="L36" s="19" t="s">
        <v>274</v>
      </c>
      <c r="M36" s="19" t="s">
        <v>457</v>
      </c>
      <c r="N36" s="11">
        <f t="shared" si="24"/>
        <v>0</v>
      </c>
      <c r="O36" s="6"/>
      <c r="R36" s="41"/>
      <c r="S36" s="161"/>
      <c r="T36" s="41"/>
      <c r="U36" s="161"/>
      <c r="V36" s="161"/>
      <c r="W36" s="161"/>
    </row>
    <row r="37" spans="2:23" x14ac:dyDescent="0.25">
      <c r="B37" s="16" t="s">
        <v>439</v>
      </c>
      <c r="C37" s="191">
        <f>SUM(C31:C36)</f>
        <v>15</v>
      </c>
      <c r="D37" s="254">
        <f t="shared" ref="D37:M37" si="25">SUM(D32:D36)</f>
        <v>34</v>
      </c>
      <c r="E37" s="254">
        <f t="shared" si="25"/>
        <v>8</v>
      </c>
      <c r="F37" s="254">
        <f t="shared" si="25"/>
        <v>23</v>
      </c>
      <c r="G37" s="254">
        <f t="shared" si="25"/>
        <v>19</v>
      </c>
      <c r="H37" s="254">
        <f t="shared" si="25"/>
        <v>13</v>
      </c>
      <c r="I37" s="254">
        <f t="shared" si="25"/>
        <v>9</v>
      </c>
      <c r="J37" s="254">
        <f t="shared" si="25"/>
        <v>9</v>
      </c>
      <c r="K37" s="254">
        <f t="shared" si="25"/>
        <v>21</v>
      </c>
      <c r="L37" s="254">
        <f t="shared" si="25"/>
        <v>39</v>
      </c>
      <c r="M37" s="254">
        <f t="shared" si="25"/>
        <v>16</v>
      </c>
      <c r="N37" s="78">
        <f>SUM(N32:N36)</f>
        <v>15</v>
      </c>
      <c r="O37" s="6"/>
      <c r="R37" s="161" t="s">
        <v>673</v>
      </c>
      <c r="S37" s="161"/>
      <c r="T37" s="161" t="s">
        <v>673</v>
      </c>
      <c r="U37" s="161"/>
      <c r="V37" s="41" t="s">
        <v>673</v>
      </c>
      <c r="W37" s="161"/>
    </row>
    <row r="38" spans="2:23" x14ac:dyDescent="0.25">
      <c r="B38" s="39"/>
      <c r="C38" s="190"/>
      <c r="D38" s="260"/>
      <c r="E38" s="260"/>
      <c r="F38" s="260"/>
      <c r="G38" s="260"/>
      <c r="H38" s="260"/>
      <c r="I38" s="260"/>
      <c r="J38" s="260"/>
      <c r="K38" s="260"/>
      <c r="L38" s="260"/>
      <c r="M38" s="260"/>
      <c r="N38" s="38"/>
      <c r="O38" s="6"/>
      <c r="R38" s="161" t="s">
        <v>682</v>
      </c>
      <c r="S38" s="161"/>
      <c r="T38" s="41" t="s">
        <v>683</v>
      </c>
      <c r="U38" s="161"/>
      <c r="V38" s="41"/>
      <c r="W38" s="161"/>
    </row>
    <row r="39" spans="2:23" x14ac:dyDescent="0.25">
      <c r="B39" s="138"/>
      <c r="C39" s="1"/>
      <c r="D39" s="1" t="s">
        <v>179</v>
      </c>
      <c r="E39" s="1" t="s">
        <v>180</v>
      </c>
      <c r="F39" s="1" t="s">
        <v>181</v>
      </c>
      <c r="G39" s="1" t="s">
        <v>182</v>
      </c>
      <c r="H39" s="1" t="s">
        <v>183</v>
      </c>
      <c r="I39" s="1" t="s">
        <v>184</v>
      </c>
      <c r="J39" s="1" t="s">
        <v>185</v>
      </c>
      <c r="K39" s="1" t="s">
        <v>186</v>
      </c>
      <c r="L39" s="1" t="s">
        <v>187</v>
      </c>
      <c r="M39" s="1" t="s">
        <v>188</v>
      </c>
      <c r="N39" s="3" t="s">
        <v>189</v>
      </c>
      <c r="O39" s="6"/>
      <c r="R39" s="41" t="s">
        <v>532</v>
      </c>
      <c r="S39" s="161"/>
      <c r="T39" s="41" t="s">
        <v>447</v>
      </c>
      <c r="U39" s="161"/>
      <c r="V39" s="41" t="s">
        <v>492</v>
      </c>
      <c r="W39" s="161"/>
    </row>
    <row r="40" spans="2:23" x14ac:dyDescent="0.25">
      <c r="B40" s="152" t="s">
        <v>447</v>
      </c>
      <c r="C40" s="47">
        <f>VLOOKUP($B40,IND!$B$3:$Q$119,5,0)</f>
        <v>4</v>
      </c>
      <c r="D40" s="47">
        <f>VLOOKUP($B40,IND!$B$3:$Q$119,6,0)</f>
        <v>3</v>
      </c>
      <c r="E40" s="47" t="s">
        <v>274</v>
      </c>
      <c r="F40" s="47" t="s">
        <v>274</v>
      </c>
      <c r="G40" s="47" t="s">
        <v>274</v>
      </c>
      <c r="H40" s="47" t="s">
        <v>457</v>
      </c>
      <c r="I40" s="47">
        <f>VLOOKUP($B40,IND!$B$3:$Q$89,11,0)</f>
        <v>3</v>
      </c>
      <c r="J40" s="19">
        <f>VLOOKUP($B40,IND!$B$3:$Q$89,12,0)</f>
        <v>7</v>
      </c>
      <c r="K40" s="47" t="s">
        <v>457</v>
      </c>
      <c r="L40" s="47" t="s">
        <v>274</v>
      </c>
      <c r="M40" s="47" t="s">
        <v>457</v>
      </c>
      <c r="N40" s="11">
        <f t="shared" ref="N40:N44" si="26">SUM(C40:C40)</f>
        <v>4</v>
      </c>
      <c r="O40" s="6"/>
      <c r="R40" s="41" t="s">
        <v>533</v>
      </c>
      <c r="S40" s="161"/>
      <c r="T40" s="41" t="s">
        <v>197</v>
      </c>
      <c r="U40" s="161"/>
      <c r="V40" s="41" t="s">
        <v>421</v>
      </c>
      <c r="W40" s="161"/>
    </row>
    <row r="41" spans="2:23" x14ac:dyDescent="0.25">
      <c r="B41" s="153" t="s">
        <v>197</v>
      </c>
      <c r="C41" s="19">
        <f>VLOOKUP($B41,IND!$B$3:$Q$119,5,0)</f>
        <v>1</v>
      </c>
      <c r="D41" s="19" t="s">
        <v>274</v>
      </c>
      <c r="E41" s="19" t="s">
        <v>274</v>
      </c>
      <c r="F41" s="19" t="s">
        <v>274</v>
      </c>
      <c r="G41" s="47">
        <f>VLOOKUP($B41,IND!$B$3:$Q$89,9,0)</f>
        <v>6</v>
      </c>
      <c r="H41" s="47">
        <f>VLOOKUP($B41,IND!$B$3:$Q$89,10,0)</f>
        <v>3</v>
      </c>
      <c r="I41" s="47" t="s">
        <v>274</v>
      </c>
      <c r="J41" s="19" t="s">
        <v>457</v>
      </c>
      <c r="K41" s="19">
        <f>VLOOKUP($B41,IND!$B$3:$Q$89,13,0)</f>
        <v>5</v>
      </c>
      <c r="L41" s="19">
        <f>VLOOKUP($B41,IND!$B$3:$Q$89,14,0)</f>
        <v>1</v>
      </c>
      <c r="M41" s="19">
        <f>VLOOKUP($B41,IND!$B$3:$Q$89,15,0)</f>
        <v>11</v>
      </c>
      <c r="N41" s="11">
        <f t="shared" si="26"/>
        <v>1</v>
      </c>
      <c r="O41" s="6"/>
      <c r="R41" s="41" t="s">
        <v>415</v>
      </c>
      <c r="S41" s="161"/>
      <c r="T41" s="41" t="s">
        <v>287</v>
      </c>
      <c r="U41" s="161"/>
      <c r="V41" s="41" t="s">
        <v>480</v>
      </c>
      <c r="W41" s="161"/>
    </row>
    <row r="42" spans="2:23" x14ac:dyDescent="0.25">
      <c r="B42" s="153" t="s">
        <v>534</v>
      </c>
      <c r="C42" s="19" t="s">
        <v>274</v>
      </c>
      <c r="D42" s="19" t="s">
        <v>274</v>
      </c>
      <c r="E42" s="19">
        <f>VLOOKUP($B42,IND!$B$3:$Q$121,7,0)</f>
        <v>8</v>
      </c>
      <c r="F42" s="19">
        <f>VLOOKUP($B42,IND!$B$3:$Q$89,8,0)</f>
        <v>1</v>
      </c>
      <c r="G42" s="47" t="s">
        <v>274</v>
      </c>
      <c r="H42" s="47">
        <f>VLOOKUP($B42,IND!$B$3:$Q$89,10,0)</f>
        <v>4</v>
      </c>
      <c r="I42" s="47">
        <f>VLOOKUP($B42,IND!$B$3:$Q$89,11,0)</f>
        <v>5</v>
      </c>
      <c r="J42" s="19">
        <f>VLOOKUP($B42,IND!$B$3:$Q$89,12,0)</f>
        <v>4</v>
      </c>
      <c r="K42" s="19">
        <f>VLOOKUP($B42,IND!$B$3:$Q$89,13,0)</f>
        <v>2</v>
      </c>
      <c r="L42" s="19" t="s">
        <v>274</v>
      </c>
      <c r="M42" s="19">
        <f>VLOOKUP($B42,IND!$B$3:$Q$89,15,0)</f>
        <v>8</v>
      </c>
      <c r="N42" s="11">
        <f t="shared" si="26"/>
        <v>0</v>
      </c>
      <c r="O42" s="6"/>
      <c r="R42" s="41" t="s">
        <v>132</v>
      </c>
      <c r="S42" s="161"/>
      <c r="T42" s="41" t="s">
        <v>334</v>
      </c>
      <c r="U42" s="161"/>
      <c r="V42" s="41" t="s">
        <v>302</v>
      </c>
      <c r="W42" s="161"/>
    </row>
    <row r="43" spans="2:23" x14ac:dyDescent="0.25">
      <c r="B43" s="153" t="s">
        <v>334</v>
      </c>
      <c r="C43" s="19">
        <f>VLOOKUP($B43,IND!$B$3:$Q$119,5,0)</f>
        <v>6</v>
      </c>
      <c r="D43" s="19">
        <f>VLOOKUP($B43,IND!$B$3:$Q$119,6,0)</f>
        <v>9</v>
      </c>
      <c r="E43" s="19">
        <f>VLOOKUP($B43,IND!$B$3:$Q$121,7,0)</f>
        <v>4</v>
      </c>
      <c r="F43" s="19">
        <f>VLOOKUP($B43,IND!$B$3:$Q$89,8,0)</f>
        <v>7</v>
      </c>
      <c r="G43" s="47">
        <f>VLOOKUP($B43,IND!$B$3:$Q$89,9,0)</f>
        <v>7</v>
      </c>
      <c r="H43" s="47">
        <f>VLOOKUP($B43,IND!$B$3:$Q$89,10,0)</f>
        <v>1</v>
      </c>
      <c r="I43" s="47">
        <f>VLOOKUP($B43,IND!$B$3:$Q$89,11,0)</f>
        <v>4</v>
      </c>
      <c r="J43" s="19">
        <f>VLOOKUP($B43,IND!$B$3:$Q$89,12,0)</f>
        <v>1</v>
      </c>
      <c r="K43" s="19">
        <f>VLOOKUP($B43,IND!$B$3:$Q$89,13,0)</f>
        <v>3</v>
      </c>
      <c r="L43" s="19">
        <f>VLOOKUP($B43,IND!$B$3:$Q$89,14,0)</f>
        <v>2</v>
      </c>
      <c r="M43" s="19" t="s">
        <v>457</v>
      </c>
      <c r="N43" s="11">
        <f t="shared" si="26"/>
        <v>6</v>
      </c>
      <c r="O43" s="6"/>
      <c r="R43" s="41" t="s">
        <v>546</v>
      </c>
      <c r="S43" s="161"/>
      <c r="T43" s="41" t="s">
        <v>146</v>
      </c>
      <c r="U43" s="161"/>
      <c r="V43" s="41" t="s">
        <v>664</v>
      </c>
      <c r="W43" s="161"/>
    </row>
    <row r="44" spans="2:23" x14ac:dyDescent="0.25">
      <c r="B44" s="153" t="s">
        <v>146</v>
      </c>
      <c r="C44" s="19" t="s">
        <v>274</v>
      </c>
      <c r="D44" s="19">
        <f>VLOOKUP($B44,IND!$B$3:$Q$119,6,0)</f>
        <v>1</v>
      </c>
      <c r="E44" s="19">
        <f>VLOOKUP($B44,IND!$B$3:$Q$121,7,0)</f>
        <v>7</v>
      </c>
      <c r="F44" s="19">
        <f>VLOOKUP($B44,IND!$B$3:$Q$89,8,0)</f>
        <v>2</v>
      </c>
      <c r="G44" s="47">
        <f>VLOOKUP($B44,IND!$B$3:$Q$89,9,0)</f>
        <v>1</v>
      </c>
      <c r="H44" s="47" t="s">
        <v>457</v>
      </c>
      <c r="I44" s="47" t="s">
        <v>274</v>
      </c>
      <c r="J44" s="19" t="s">
        <v>457</v>
      </c>
      <c r="K44" s="19" t="s">
        <v>457</v>
      </c>
      <c r="L44" s="19">
        <f>VLOOKUP($B44,IND!$B$3:$Q$89,14,0)</f>
        <v>2</v>
      </c>
      <c r="M44" s="19">
        <f>VLOOKUP($B44,IND!$B$3:$Q$89,15,0)</f>
        <v>12</v>
      </c>
      <c r="N44" s="11">
        <f t="shared" si="26"/>
        <v>0</v>
      </c>
      <c r="O44" s="6"/>
      <c r="R44" s="161"/>
      <c r="S44" s="161"/>
      <c r="T44" s="161"/>
      <c r="U44" s="161"/>
      <c r="V44" s="41"/>
      <c r="W44" s="161"/>
    </row>
    <row r="45" spans="2:23" x14ac:dyDescent="0.25">
      <c r="B45" s="10" t="s">
        <v>199</v>
      </c>
      <c r="C45" s="191">
        <f>SUM(C39:C44)</f>
        <v>11</v>
      </c>
      <c r="D45" s="254">
        <f t="shared" ref="D45:M45" si="27">SUM(D40:D44)</f>
        <v>13</v>
      </c>
      <c r="E45" s="254">
        <f t="shared" si="27"/>
        <v>19</v>
      </c>
      <c r="F45" s="254">
        <f t="shared" si="27"/>
        <v>10</v>
      </c>
      <c r="G45" s="254">
        <f t="shared" si="27"/>
        <v>14</v>
      </c>
      <c r="H45" s="254">
        <f t="shared" si="27"/>
        <v>8</v>
      </c>
      <c r="I45" s="254">
        <f t="shared" si="27"/>
        <v>12</v>
      </c>
      <c r="J45" s="254">
        <f t="shared" si="27"/>
        <v>12</v>
      </c>
      <c r="K45" s="254">
        <f t="shared" si="27"/>
        <v>10</v>
      </c>
      <c r="L45" s="254">
        <f t="shared" si="27"/>
        <v>5</v>
      </c>
      <c r="M45" s="254">
        <f t="shared" si="27"/>
        <v>31</v>
      </c>
      <c r="N45" s="78">
        <f>SUM(N40:N44)</f>
        <v>11</v>
      </c>
      <c r="O45" s="6"/>
      <c r="R45" s="161" t="s">
        <v>673</v>
      </c>
      <c r="S45" s="161"/>
      <c r="T45" s="161" t="s">
        <v>673</v>
      </c>
      <c r="U45" s="161"/>
      <c r="V45" s="161" t="s">
        <v>673</v>
      </c>
      <c r="W45" s="161"/>
    </row>
    <row r="46" spans="2:23" x14ac:dyDescent="0.25">
      <c r="B46" s="39"/>
      <c r="C46" s="190"/>
      <c r="D46" s="260"/>
      <c r="E46" s="260"/>
      <c r="F46" s="260"/>
      <c r="G46" s="260"/>
      <c r="H46" s="260"/>
      <c r="I46" s="260"/>
      <c r="J46" s="260"/>
      <c r="K46" s="260"/>
      <c r="L46" s="260"/>
      <c r="M46" s="260"/>
      <c r="N46" s="38"/>
      <c r="O46" s="6"/>
      <c r="R46" s="161" t="s">
        <v>684</v>
      </c>
      <c r="S46" s="161"/>
      <c r="T46" s="161" t="s">
        <v>685</v>
      </c>
      <c r="U46" s="161"/>
      <c r="V46" s="161"/>
      <c r="W46" s="161"/>
    </row>
    <row r="47" spans="2:23" x14ac:dyDescent="0.25">
      <c r="B47" s="138"/>
      <c r="C47" s="1"/>
      <c r="D47" s="1" t="s">
        <v>179</v>
      </c>
      <c r="E47" s="1" t="s">
        <v>180</v>
      </c>
      <c r="F47" s="1" t="s">
        <v>181</v>
      </c>
      <c r="G47" s="1" t="s">
        <v>182</v>
      </c>
      <c r="H47" s="1" t="s">
        <v>183</v>
      </c>
      <c r="I47" s="1" t="s">
        <v>184</v>
      </c>
      <c r="J47" s="1" t="s">
        <v>185</v>
      </c>
      <c r="K47" s="1" t="s">
        <v>186</v>
      </c>
      <c r="L47" s="1" t="s">
        <v>187</v>
      </c>
      <c r="M47" s="1" t="s">
        <v>188</v>
      </c>
      <c r="N47" s="3" t="s">
        <v>189</v>
      </c>
      <c r="O47" s="6"/>
      <c r="R47" s="41" t="s">
        <v>207</v>
      </c>
      <c r="S47" s="161"/>
      <c r="T47" s="41" t="s">
        <v>535</v>
      </c>
      <c r="U47" s="161"/>
      <c r="V47" s="161" t="s">
        <v>520</v>
      </c>
      <c r="W47" s="161"/>
    </row>
    <row r="48" spans="2:23" x14ac:dyDescent="0.25">
      <c r="B48" s="152" t="s">
        <v>137</v>
      </c>
      <c r="C48" s="47">
        <f>VLOOKUP($B48,IND!$B$3:$Q$119,5,0)</f>
        <v>24</v>
      </c>
      <c r="D48" s="47">
        <f>VLOOKUP($B48,IND!$B$3:$Q$119,6,0)</f>
        <v>4</v>
      </c>
      <c r="E48" s="47" t="s">
        <v>274</v>
      </c>
      <c r="F48" s="47">
        <f>VLOOKUP($B48,IND!$B$3:$Q$89,8,0)</f>
        <v>9</v>
      </c>
      <c r="G48" s="19">
        <f>VLOOKUP($B48,IND!$B$3:$Q$89,9,0)</f>
        <v>22</v>
      </c>
      <c r="H48" s="19">
        <f>VLOOKUP($B48,IND!$B$3:$Q$89,10,0)</f>
        <v>7</v>
      </c>
      <c r="I48" s="47">
        <f>VLOOKUP($B48,IND!$B$3:$Q$89,11,0)</f>
        <v>19</v>
      </c>
      <c r="J48" s="47">
        <f>VLOOKUP($B48,IND!$B$3:$Q$89,12,0)</f>
        <v>14</v>
      </c>
      <c r="K48" s="47">
        <f>VLOOKUP($B48,IND!$B$3:$Q$89,13,0)</f>
        <v>15</v>
      </c>
      <c r="L48" s="47">
        <f>VLOOKUP($B48,IND!$B$3:$Q$89,14,0)</f>
        <v>21</v>
      </c>
      <c r="M48" s="47">
        <f>VLOOKUP($B48,IND!$B$3:$Q$89,15,0)</f>
        <v>28</v>
      </c>
      <c r="N48" s="11">
        <f t="shared" ref="N48:N52" si="28">SUM(C48:C48)</f>
        <v>24</v>
      </c>
      <c r="O48" s="6"/>
      <c r="R48" s="41" t="s">
        <v>545</v>
      </c>
      <c r="S48" s="161"/>
      <c r="T48" s="41" t="s">
        <v>402</v>
      </c>
      <c r="U48" s="161"/>
      <c r="V48" s="161" t="s">
        <v>205</v>
      </c>
      <c r="W48" s="161"/>
    </row>
    <row r="49" spans="2:23" x14ac:dyDescent="0.25">
      <c r="B49" s="153" t="s">
        <v>537</v>
      </c>
      <c r="C49" s="19" t="s">
        <v>457</v>
      </c>
      <c r="D49" s="19">
        <f>VLOOKUP($B49,IND!$B$3:$Q$119,6,0)</f>
        <v>16</v>
      </c>
      <c r="E49" s="19">
        <f>VLOOKUP($B49,IND!$B$3:$Q$121,7,0)</f>
        <v>3</v>
      </c>
      <c r="F49" s="19" t="s">
        <v>274</v>
      </c>
      <c r="G49" s="19">
        <f>VLOOKUP($B49,IND!$B$3:$Q$89,9,0)</f>
        <v>27</v>
      </c>
      <c r="H49" s="19">
        <f>VLOOKUP($B49,IND!$B$3:$Q$89,10,0)</f>
        <v>28</v>
      </c>
      <c r="I49" s="47" t="s">
        <v>274</v>
      </c>
      <c r="J49" s="19">
        <f>VLOOKUP($B49,IND!$B$3:$Q$89,12,0)</f>
        <v>23</v>
      </c>
      <c r="K49" s="19" t="s">
        <v>457</v>
      </c>
      <c r="L49" s="19">
        <f>VLOOKUP($B49,IND!$B$3:$Q$89,14,0)</f>
        <v>21</v>
      </c>
      <c r="M49" s="19">
        <f>VLOOKUP($B49,IND!$B$3:$Q$89,15,0)</f>
        <v>28</v>
      </c>
      <c r="N49" s="11">
        <f>SUM(C49:G49)</f>
        <v>46</v>
      </c>
      <c r="O49" s="6"/>
      <c r="R49" s="41" t="s">
        <v>191</v>
      </c>
      <c r="S49" s="161"/>
      <c r="T49" s="41" t="s">
        <v>686</v>
      </c>
      <c r="U49" s="161"/>
      <c r="V49" s="161" t="s">
        <v>541</v>
      </c>
      <c r="W49" s="161"/>
    </row>
    <row r="50" spans="2:23" x14ac:dyDescent="0.25">
      <c r="B50" s="153" t="s">
        <v>401</v>
      </c>
      <c r="C50" s="19" t="s">
        <v>457</v>
      </c>
      <c r="D50" s="19" t="s">
        <v>274</v>
      </c>
      <c r="E50" s="19" t="s">
        <v>274</v>
      </c>
      <c r="F50" s="19" t="s">
        <v>274</v>
      </c>
      <c r="G50" s="19" t="s">
        <v>274</v>
      </c>
      <c r="H50" s="19" t="s">
        <v>457</v>
      </c>
      <c r="I50" s="47" t="s">
        <v>274</v>
      </c>
      <c r="J50" s="19" t="s">
        <v>457</v>
      </c>
      <c r="K50" s="19" t="s">
        <v>457</v>
      </c>
      <c r="L50" s="19" t="s">
        <v>274</v>
      </c>
      <c r="M50" s="19" t="s">
        <v>457</v>
      </c>
      <c r="N50" s="11">
        <f t="shared" si="28"/>
        <v>0</v>
      </c>
      <c r="O50" s="6"/>
      <c r="R50" s="41" t="s">
        <v>192</v>
      </c>
      <c r="S50" s="161"/>
      <c r="T50" s="41" t="s">
        <v>687</v>
      </c>
      <c r="U50" s="161"/>
      <c r="V50" s="161" t="s">
        <v>204</v>
      </c>
      <c r="W50" s="161"/>
    </row>
    <row r="51" spans="2:23" x14ac:dyDescent="0.25">
      <c r="B51" s="153" t="s">
        <v>418</v>
      </c>
      <c r="C51" s="19">
        <f>VLOOKUP($B51,IND!$B$3:$Q$119,5,0)</f>
        <v>19</v>
      </c>
      <c r="D51" s="19" t="s">
        <v>274</v>
      </c>
      <c r="E51" s="19">
        <f>VLOOKUP($B51,IND!$B$3:$Q$121,7,0)</f>
        <v>15</v>
      </c>
      <c r="F51" s="19">
        <f>VLOOKUP($B51,IND!$B$3:$Q$89,8,0)</f>
        <v>4</v>
      </c>
      <c r="G51" s="19">
        <f>VLOOKUP($B51,IND!$B$3:$Q$89,9,0)</f>
        <v>22</v>
      </c>
      <c r="H51" s="19">
        <f>VLOOKUP($B51,IND!$B$3:$Q$89,10,0)</f>
        <v>15</v>
      </c>
      <c r="I51" s="47">
        <f>VLOOKUP($B51,IND!$B$3:$Q$89,11,0)</f>
        <v>29</v>
      </c>
      <c r="J51" s="19" t="s">
        <v>457</v>
      </c>
      <c r="K51" s="19">
        <f>VLOOKUP($B51,IND!$B$3:$Q$89,13,0)</f>
        <v>28</v>
      </c>
      <c r="L51" s="19" t="s">
        <v>274</v>
      </c>
      <c r="M51" s="19">
        <f>VLOOKUP($B51,IND!$B$3:$Q$89,15,0)</f>
        <v>21</v>
      </c>
      <c r="N51" s="11">
        <f t="shared" si="28"/>
        <v>19</v>
      </c>
      <c r="O51" s="6"/>
      <c r="R51" s="41" t="s">
        <v>413</v>
      </c>
      <c r="S51" s="161"/>
      <c r="T51" s="41" t="s">
        <v>547</v>
      </c>
      <c r="U51" s="161"/>
      <c r="V51" s="161" t="s">
        <v>661</v>
      </c>
      <c r="W51" s="161"/>
    </row>
    <row r="52" spans="2:23" x14ac:dyDescent="0.25">
      <c r="B52" s="153" t="s">
        <v>408</v>
      </c>
      <c r="C52" s="19">
        <f>VLOOKUP($B52,IND!$B$3:$Q$119,5,0)</f>
        <v>13</v>
      </c>
      <c r="D52" s="19">
        <f>VLOOKUP($B52,IND!$B$3:$Q$119,6,0)</f>
        <v>16</v>
      </c>
      <c r="E52" s="19">
        <f>VLOOKUP($B52,IND!$B$3:$Q$121,7,0)</f>
        <v>17</v>
      </c>
      <c r="F52" s="19">
        <f>VLOOKUP($B52,IND!$B$3:$Q$89,8,0)</f>
        <v>27</v>
      </c>
      <c r="G52" s="19" t="s">
        <v>274</v>
      </c>
      <c r="H52" s="19" t="s">
        <v>457</v>
      </c>
      <c r="I52" s="47">
        <f>VLOOKUP($B52,IND!$B$3:$Q$89,11,0)</f>
        <v>29</v>
      </c>
      <c r="J52" s="19">
        <f>VLOOKUP($B52,IND!$B$3:$Q$89,12,0)</f>
        <v>23</v>
      </c>
      <c r="K52" s="19">
        <f>VLOOKUP($B52,IND!$B$3:$Q$89,13,0)</f>
        <v>12</v>
      </c>
      <c r="L52" s="19">
        <f>VLOOKUP($B52,IND!$B$3:$Q$89,14,0)</f>
        <v>21</v>
      </c>
      <c r="M52" s="19" t="s">
        <v>457</v>
      </c>
      <c r="N52" s="11">
        <f t="shared" si="28"/>
        <v>13</v>
      </c>
      <c r="O52" s="6"/>
      <c r="R52" s="161"/>
      <c r="S52" s="161"/>
      <c r="T52" s="161"/>
      <c r="U52" s="161"/>
      <c r="V52" s="161"/>
      <c r="W52" s="161"/>
    </row>
    <row r="53" spans="2:23" x14ac:dyDescent="0.25">
      <c r="B53" s="16" t="s">
        <v>200</v>
      </c>
      <c r="C53" s="191">
        <f>SUM(C47:C52)</f>
        <v>56</v>
      </c>
      <c r="D53" s="254">
        <f t="shared" ref="D53:M53" si="29">SUM(D48:D52)</f>
        <v>36</v>
      </c>
      <c r="E53" s="254">
        <f t="shared" si="29"/>
        <v>35</v>
      </c>
      <c r="F53" s="254">
        <f t="shared" si="29"/>
        <v>40</v>
      </c>
      <c r="G53" s="254">
        <f t="shared" si="29"/>
        <v>71</v>
      </c>
      <c r="H53" s="254">
        <f t="shared" si="29"/>
        <v>50</v>
      </c>
      <c r="I53" s="254">
        <f t="shared" si="29"/>
        <v>77</v>
      </c>
      <c r="J53" s="254">
        <f t="shared" si="29"/>
        <v>60</v>
      </c>
      <c r="K53" s="254">
        <f t="shared" si="29"/>
        <v>55</v>
      </c>
      <c r="L53" s="254">
        <f t="shared" si="29"/>
        <v>63</v>
      </c>
      <c r="M53" s="254">
        <f t="shared" si="29"/>
        <v>77</v>
      </c>
      <c r="N53" s="78">
        <f>SUM(N48:N52)</f>
        <v>102</v>
      </c>
      <c r="O53" s="6"/>
      <c r="R53" s="41" t="s">
        <v>673</v>
      </c>
      <c r="S53" s="161"/>
      <c r="T53" s="161" t="s">
        <v>673</v>
      </c>
      <c r="U53" s="161"/>
      <c r="V53" s="161" t="s">
        <v>673</v>
      </c>
      <c r="W53" s="161"/>
    </row>
    <row r="54" spans="2:23" x14ac:dyDescent="0.25">
      <c r="B54" s="68"/>
      <c r="C54" s="68"/>
      <c r="D54" s="260"/>
      <c r="E54" s="260"/>
      <c r="F54" s="260"/>
      <c r="G54" s="260"/>
      <c r="H54" s="260"/>
      <c r="I54" s="260"/>
      <c r="J54" s="260"/>
      <c r="K54" s="260"/>
      <c r="L54" s="260"/>
      <c r="M54" s="260"/>
      <c r="N54" s="38"/>
      <c r="O54" s="6"/>
      <c r="R54" s="41" t="s">
        <v>688</v>
      </c>
      <c r="S54" s="161"/>
      <c r="T54" s="161" t="s">
        <v>689</v>
      </c>
      <c r="U54" s="161"/>
      <c r="V54" s="161"/>
      <c r="W54" s="161"/>
    </row>
    <row r="55" spans="2:23" x14ac:dyDescent="0.25">
      <c r="B55" s="138"/>
      <c r="C55" s="1"/>
      <c r="D55" s="1" t="s">
        <v>179</v>
      </c>
      <c r="E55" s="1" t="s">
        <v>180</v>
      </c>
      <c r="F55" s="1" t="s">
        <v>181</v>
      </c>
      <c r="G55" s="1" t="s">
        <v>182</v>
      </c>
      <c r="H55" s="1" t="s">
        <v>183</v>
      </c>
      <c r="I55" s="1" t="s">
        <v>184</v>
      </c>
      <c r="J55" s="1" t="s">
        <v>185</v>
      </c>
      <c r="K55" s="1" t="s">
        <v>186</v>
      </c>
      <c r="L55" s="1" t="s">
        <v>187</v>
      </c>
      <c r="M55" s="1" t="s">
        <v>188</v>
      </c>
      <c r="N55" s="3" t="s">
        <v>189</v>
      </c>
      <c r="O55" s="6"/>
      <c r="R55" s="41" t="s">
        <v>136</v>
      </c>
      <c r="S55" s="161"/>
      <c r="T55" s="41" t="s">
        <v>690</v>
      </c>
      <c r="U55" s="161"/>
      <c r="V55" s="161" t="s">
        <v>643</v>
      </c>
      <c r="W55" s="161"/>
    </row>
    <row r="56" spans="2:23" x14ac:dyDescent="0.25">
      <c r="B56" s="152" t="s">
        <v>540</v>
      </c>
      <c r="C56" s="47">
        <f>VLOOKUP($B56,IND!$B$3:$Q$119,5,0)</f>
        <v>6</v>
      </c>
      <c r="D56" s="47">
        <f>VLOOKUP($B56,IND!$B$3:$Q$119,6,0)</f>
        <v>8</v>
      </c>
      <c r="E56" s="47">
        <f>VLOOKUP($B56,IND!$B$3:$Q$121,7,0)</f>
        <v>12</v>
      </c>
      <c r="F56" s="47">
        <f>VLOOKUP($B56,IND!$B$3:$Q$89,8,0)</f>
        <v>27</v>
      </c>
      <c r="G56" s="19" t="s">
        <v>274</v>
      </c>
      <c r="H56" s="47" t="s">
        <v>457</v>
      </c>
      <c r="I56" s="47">
        <f>VLOOKUP($B56,IND!$B$3:$Q$89,11,0)</f>
        <v>9</v>
      </c>
      <c r="J56" s="47" t="s">
        <v>457</v>
      </c>
      <c r="K56" s="47" t="s">
        <v>457</v>
      </c>
      <c r="L56" s="47">
        <f>VLOOKUP($B56,IND!$B$3:$Q$89,14,0)</f>
        <v>21</v>
      </c>
      <c r="M56" s="47" t="s">
        <v>457</v>
      </c>
      <c r="N56" s="11">
        <f t="shared" ref="N56:N60" si="30">SUM(C56:C56)</f>
        <v>6</v>
      </c>
      <c r="O56" s="6"/>
      <c r="R56" s="41" t="s">
        <v>340</v>
      </c>
      <c r="S56" s="161"/>
      <c r="T56" s="41" t="s">
        <v>691</v>
      </c>
      <c r="U56" s="161"/>
      <c r="V56" s="161" t="s">
        <v>659</v>
      </c>
      <c r="W56" s="161"/>
    </row>
    <row r="57" spans="2:23" x14ac:dyDescent="0.25">
      <c r="B57" s="153" t="s">
        <v>399</v>
      </c>
      <c r="C57" s="19" t="s">
        <v>457</v>
      </c>
      <c r="D57" s="19" t="s">
        <v>274</v>
      </c>
      <c r="E57" s="19">
        <f>VLOOKUP($B57,IND!$B$3:$Q$121,7,0)</f>
        <v>13</v>
      </c>
      <c r="F57" s="19">
        <f>VLOOKUP($B57,IND!$B$3:$Q$89,8,0)</f>
        <v>27</v>
      </c>
      <c r="G57" s="19" t="s">
        <v>274</v>
      </c>
      <c r="H57" s="19" t="s">
        <v>457</v>
      </c>
      <c r="I57" s="47" t="s">
        <v>274</v>
      </c>
      <c r="J57" s="47" t="s">
        <v>457</v>
      </c>
      <c r="K57" s="19" t="s">
        <v>457</v>
      </c>
      <c r="L57" s="19" t="s">
        <v>274</v>
      </c>
      <c r="M57" s="19">
        <f>VLOOKUP($B57,IND!$B$3:$Q$89,15,0)</f>
        <v>2</v>
      </c>
      <c r="N57" s="11">
        <f t="shared" si="30"/>
        <v>0</v>
      </c>
      <c r="O57" s="6"/>
      <c r="R57" s="41" t="s">
        <v>196</v>
      </c>
      <c r="S57" s="161"/>
      <c r="T57" s="41" t="s">
        <v>692</v>
      </c>
      <c r="U57" s="161"/>
      <c r="V57" s="161" t="s">
        <v>642</v>
      </c>
      <c r="W57" s="161"/>
    </row>
    <row r="58" spans="2:23" x14ac:dyDescent="0.25">
      <c r="B58" s="153" t="s">
        <v>435</v>
      </c>
      <c r="C58" s="19">
        <f>VLOOKUP($B58,IND!$B$3:$Q$119,5,0)</f>
        <v>4</v>
      </c>
      <c r="D58" s="19">
        <f>VLOOKUP($B58,IND!$B$3:$Q$119,6,0)</f>
        <v>3</v>
      </c>
      <c r="E58" s="19" t="s">
        <v>274</v>
      </c>
      <c r="F58" s="19">
        <f>VLOOKUP($B58,IND!$B$3:$Q$89,8,0)</f>
        <v>6</v>
      </c>
      <c r="G58" s="19">
        <f>VLOOKUP($B58,IND!$B$3:$Q$89,9,0)</f>
        <v>8</v>
      </c>
      <c r="H58" s="19">
        <f>VLOOKUP($B58,IND!$B$3:$Q$89,10,0)</f>
        <v>14</v>
      </c>
      <c r="I58" s="47">
        <f>VLOOKUP($B58,IND!$B$3:$Q$89,11,0)</f>
        <v>8</v>
      </c>
      <c r="J58" s="47">
        <f>VLOOKUP($B58,IND!$B$3:$Q$89,12,0)</f>
        <v>8</v>
      </c>
      <c r="K58" s="19">
        <f>VLOOKUP($B58,IND!$B$3:$Q$89,13,0)</f>
        <v>18</v>
      </c>
      <c r="L58" s="19">
        <f>VLOOKUP($B58,IND!$B$3:$Q$89,14,0)</f>
        <v>3</v>
      </c>
      <c r="M58" s="19">
        <f>VLOOKUP($B58,IND!$B$3:$Q$89,15,0)</f>
        <v>18</v>
      </c>
      <c r="N58" s="11">
        <f t="shared" si="30"/>
        <v>4</v>
      </c>
      <c r="O58" s="6"/>
      <c r="R58" s="41" t="s">
        <v>149</v>
      </c>
      <c r="S58" s="161"/>
      <c r="T58" s="41" t="s">
        <v>418</v>
      </c>
      <c r="U58" s="161"/>
      <c r="V58" s="161" t="s">
        <v>639</v>
      </c>
      <c r="W58" s="161"/>
    </row>
    <row r="59" spans="2:23" x14ac:dyDescent="0.25">
      <c r="B59" s="153" t="s">
        <v>509</v>
      </c>
      <c r="C59" s="19">
        <f>VLOOKUP($B59,IND!$B$3:$Q$119,5,0)</f>
        <v>15</v>
      </c>
      <c r="D59" s="19">
        <f>VLOOKUP($B59,IND!$B$3:$Q$119,6,0)</f>
        <v>7</v>
      </c>
      <c r="E59" s="19" t="s">
        <v>274</v>
      </c>
      <c r="F59" s="19" t="s">
        <v>274</v>
      </c>
      <c r="G59" s="19">
        <f>VLOOKUP($B59,IND!$B$3:$Q$89,9,0)</f>
        <v>4</v>
      </c>
      <c r="H59" s="19">
        <f>VLOOKUP($B59,IND!$B$3:$Q$89,10,0)</f>
        <v>28</v>
      </c>
      <c r="I59" s="47" t="s">
        <v>274</v>
      </c>
      <c r="J59" s="47">
        <f>VLOOKUP($B59,IND!$B$3:$Q$89,12,0)</f>
        <v>23</v>
      </c>
      <c r="K59" s="19">
        <f>VLOOKUP($B59,IND!$B$3:$Q$89,13,0)</f>
        <v>28</v>
      </c>
      <c r="L59" s="19" t="s">
        <v>274</v>
      </c>
      <c r="M59" s="19" t="s">
        <v>457</v>
      </c>
      <c r="N59" s="11">
        <f t="shared" si="30"/>
        <v>15</v>
      </c>
      <c r="O59" s="6"/>
      <c r="R59" s="41" t="s">
        <v>210</v>
      </c>
      <c r="S59" s="161"/>
      <c r="T59" s="41" t="s">
        <v>408</v>
      </c>
      <c r="U59" s="161"/>
      <c r="V59" s="161" t="s">
        <v>644</v>
      </c>
      <c r="W59" s="161"/>
    </row>
    <row r="60" spans="2:23" x14ac:dyDescent="0.25">
      <c r="B60" s="153" t="s">
        <v>595</v>
      </c>
      <c r="C60" s="19" t="s">
        <v>457</v>
      </c>
      <c r="D60" s="19" t="s">
        <v>274</v>
      </c>
      <c r="E60" s="19">
        <f>VLOOKUP($B60,IND!$B$3:$Q$121,7,0)</f>
        <v>13</v>
      </c>
      <c r="F60" s="19" t="s">
        <v>274</v>
      </c>
      <c r="G60" s="19">
        <f>VLOOKUP($B60,IND!$B$3:$Q$89,9,0)</f>
        <v>2</v>
      </c>
      <c r="H60" s="19">
        <f>VLOOKUP($B60,IND!$B$3:$Q$89,10,0)</f>
        <v>2</v>
      </c>
      <c r="I60" s="47">
        <f>VLOOKUP($B60,IND!$B$3:$Q$89,11,0)</f>
        <v>14</v>
      </c>
      <c r="J60" s="47">
        <f>VLOOKUP($B60,IND!$B$3:$Q$89,12,0)</f>
        <v>13</v>
      </c>
      <c r="K60" s="19">
        <f>VLOOKUP($B60,IND!$B$3:$Q$89,13,0)</f>
        <v>28</v>
      </c>
      <c r="L60" s="19">
        <f>VLOOKUP($B60,IND!$B$3:$Q$89,14,0)</f>
        <v>16</v>
      </c>
      <c r="M60" s="19">
        <f>VLOOKUP($B60,IND!$B$3:$Q$89,15,0)</f>
        <v>1</v>
      </c>
      <c r="N60" s="11">
        <f t="shared" si="30"/>
        <v>0</v>
      </c>
    </row>
    <row r="61" spans="2:23" x14ac:dyDescent="0.25">
      <c r="B61" s="16" t="s">
        <v>702</v>
      </c>
      <c r="C61" s="191">
        <f>SUM(C55:C60)</f>
        <v>25</v>
      </c>
      <c r="D61" s="254">
        <f t="shared" ref="D61:N61" si="31">SUM(D56:D60)</f>
        <v>18</v>
      </c>
      <c r="E61" s="254">
        <f t="shared" si="31"/>
        <v>38</v>
      </c>
      <c r="F61" s="254">
        <f t="shared" si="31"/>
        <v>60</v>
      </c>
      <c r="G61" s="254">
        <f t="shared" si="31"/>
        <v>14</v>
      </c>
      <c r="H61" s="254">
        <f t="shared" si="31"/>
        <v>44</v>
      </c>
      <c r="I61" s="254">
        <f t="shared" si="31"/>
        <v>31</v>
      </c>
      <c r="J61" s="254">
        <f t="shared" si="31"/>
        <v>44</v>
      </c>
      <c r="K61" s="254">
        <f t="shared" si="31"/>
        <v>74</v>
      </c>
      <c r="L61" s="254">
        <f t="shared" si="31"/>
        <v>40</v>
      </c>
      <c r="M61" s="254">
        <f t="shared" si="31"/>
        <v>21</v>
      </c>
      <c r="N61" s="78">
        <f t="shared" si="31"/>
        <v>25</v>
      </c>
    </row>
    <row r="62" spans="2:23" x14ac:dyDescent="0.25">
      <c r="D62" s="186"/>
      <c r="E62" s="186"/>
      <c r="F62" s="186"/>
      <c r="G62" s="186"/>
      <c r="H62" s="186"/>
      <c r="I62" s="186"/>
      <c r="J62" s="186"/>
      <c r="K62" s="186"/>
      <c r="L62" s="186"/>
      <c r="M62" s="186"/>
    </row>
    <row r="63" spans="2:23" x14ac:dyDescent="0.25">
      <c r="B63" s="138"/>
      <c r="C63" s="1"/>
      <c r="D63" s="1" t="s">
        <v>179</v>
      </c>
      <c r="E63" s="1" t="s">
        <v>180</v>
      </c>
      <c r="F63" s="1" t="s">
        <v>181</v>
      </c>
      <c r="G63" s="1" t="s">
        <v>182</v>
      </c>
      <c r="H63" s="1" t="s">
        <v>183</v>
      </c>
      <c r="I63" s="1" t="s">
        <v>184</v>
      </c>
      <c r="J63" s="1" t="s">
        <v>185</v>
      </c>
      <c r="K63" s="1" t="s">
        <v>186</v>
      </c>
      <c r="L63" s="1" t="s">
        <v>187</v>
      </c>
      <c r="M63" s="1" t="s">
        <v>188</v>
      </c>
      <c r="N63" s="3" t="s">
        <v>189</v>
      </c>
    </row>
    <row r="64" spans="2:23" x14ac:dyDescent="0.25">
      <c r="B64" s="152" t="s">
        <v>136</v>
      </c>
      <c r="C64" s="19" t="s">
        <v>457</v>
      </c>
      <c r="D64" s="47">
        <f>VLOOKUP($B64,IND!$B$3:$Q$119,6,0)</f>
        <v>9</v>
      </c>
      <c r="E64" s="47">
        <f>VLOOKUP($B64,IND!$B$3:$Q$121,7,0)</f>
        <v>10</v>
      </c>
      <c r="F64" s="47">
        <f>VLOOKUP($B64,IND!$B$3:$Q$89,8,0)</f>
        <v>22</v>
      </c>
      <c r="G64" s="19">
        <f>VLOOKUP($B64,IND!$B$3:$Q$89,9,0)</f>
        <v>12</v>
      </c>
      <c r="H64" s="47">
        <f>VLOOKUP($B64,IND!$B$3:$Q$89,10,0)</f>
        <v>7</v>
      </c>
      <c r="I64" s="47">
        <f>VLOOKUP($B64,IND!$B$3:$Q$89,11,0)</f>
        <v>17</v>
      </c>
      <c r="J64" s="47" t="s">
        <v>457</v>
      </c>
      <c r="K64" s="47">
        <f>VLOOKUP($B64,IND!$B$3:$Q$89,13,0)</f>
        <v>28</v>
      </c>
      <c r="L64" s="47">
        <f>VLOOKUP($B64,IND!$B$3:$Q$89,14,0)</f>
        <v>21</v>
      </c>
      <c r="M64" s="47" t="s">
        <v>457</v>
      </c>
      <c r="N64" s="11">
        <f t="shared" ref="N64:N68" si="32">SUM(C64:C64)</f>
        <v>0</v>
      </c>
    </row>
    <row r="65" spans="2:14" x14ac:dyDescent="0.25">
      <c r="B65" s="153" t="s">
        <v>592</v>
      </c>
      <c r="C65" s="19" t="s">
        <v>457</v>
      </c>
      <c r="D65" s="19" t="s">
        <v>274</v>
      </c>
      <c r="E65" s="19" t="s">
        <v>274</v>
      </c>
      <c r="F65" s="19" t="s">
        <v>274</v>
      </c>
      <c r="G65" s="19" t="s">
        <v>274</v>
      </c>
      <c r="H65" s="19" t="s">
        <v>457</v>
      </c>
      <c r="I65" s="47" t="s">
        <v>274</v>
      </c>
      <c r="J65" s="47" t="s">
        <v>457</v>
      </c>
      <c r="K65" s="19" t="s">
        <v>457</v>
      </c>
      <c r="L65" s="19" t="s">
        <v>274</v>
      </c>
      <c r="M65" s="19" t="s">
        <v>457</v>
      </c>
      <c r="N65" s="11">
        <f t="shared" si="32"/>
        <v>0</v>
      </c>
    </row>
    <row r="66" spans="2:14" x14ac:dyDescent="0.25">
      <c r="B66" s="153" t="s">
        <v>196</v>
      </c>
      <c r="C66" s="19">
        <f>VLOOKUP($B66,IND!$B$3:$Q$119,5,0)</f>
        <v>19</v>
      </c>
      <c r="D66" s="19" t="s">
        <v>274</v>
      </c>
      <c r="E66" s="19">
        <f>VLOOKUP($B66,IND!$B$3:$Q$121,7,0)</f>
        <v>3</v>
      </c>
      <c r="F66" s="19" t="s">
        <v>274</v>
      </c>
      <c r="G66" s="19" t="s">
        <v>274</v>
      </c>
      <c r="H66" s="19">
        <f>VLOOKUP($B66,IND!$B$3:$Q$89,10,0)</f>
        <v>1</v>
      </c>
      <c r="I66" s="47">
        <f>VLOOKUP($B66,IND!$B$3:$Q$89,11,0)</f>
        <v>24</v>
      </c>
      <c r="J66" s="47">
        <f>VLOOKUP($B66,IND!$B$3:$Q$89,12,0)</f>
        <v>18</v>
      </c>
      <c r="K66" s="19">
        <f>VLOOKUP($B66,IND!$B$3:$Q$89,13,0)</f>
        <v>11</v>
      </c>
      <c r="L66" s="19">
        <f>VLOOKUP($B66,IND!$B$3:$Q$89,14,0)</f>
        <v>16</v>
      </c>
      <c r="M66" s="19">
        <f>VLOOKUP($B66,IND!$B$3:$Q$89,15,0)</f>
        <v>28</v>
      </c>
      <c r="N66" s="11">
        <f t="shared" si="32"/>
        <v>19</v>
      </c>
    </row>
    <row r="67" spans="2:14" x14ac:dyDescent="0.25">
      <c r="B67" s="153" t="s">
        <v>149</v>
      </c>
      <c r="C67" s="19">
        <f>VLOOKUP($B67,IND!$B$3:$Q$119,5,0)</f>
        <v>19</v>
      </c>
      <c r="D67" s="19">
        <f>VLOOKUP($B67,IND!$B$3:$Q$119,6,0)</f>
        <v>4</v>
      </c>
      <c r="E67" s="19" t="s">
        <v>274</v>
      </c>
      <c r="F67" s="19">
        <f>VLOOKUP($B67,IND!$B$3:$Q$89,8,0)</f>
        <v>27</v>
      </c>
      <c r="G67" s="19">
        <f>VLOOKUP($B67,IND!$B$3:$Q$89,9,0)</f>
        <v>27</v>
      </c>
      <c r="H67" s="19" t="s">
        <v>457</v>
      </c>
      <c r="I67" s="47" t="s">
        <v>274</v>
      </c>
      <c r="J67" s="47">
        <f>VLOOKUP($B67,IND!$B$3:$Q$89,12,0)</f>
        <v>23</v>
      </c>
      <c r="K67" s="19">
        <f>VLOOKUP($B67,IND!$B$3:$Q$89,13,0)</f>
        <v>28</v>
      </c>
      <c r="L67" s="19">
        <f>VLOOKUP($B67,IND!$B$3:$Q$89,14,0)</f>
        <v>5</v>
      </c>
      <c r="M67" s="19">
        <f>VLOOKUP($B67,IND!$B$3:$Q$89,15,0)</f>
        <v>28</v>
      </c>
      <c r="N67" s="11">
        <f t="shared" si="32"/>
        <v>19</v>
      </c>
    </row>
    <row r="68" spans="2:14" x14ac:dyDescent="0.25">
      <c r="B68" s="153" t="s">
        <v>210</v>
      </c>
      <c r="C68" s="19">
        <f>VLOOKUP($B68,IND!$B$3:$Q$119,5,0)</f>
        <v>7</v>
      </c>
      <c r="D68" s="19">
        <f>VLOOKUP($B68,IND!$B$3:$Q$119,6,0)</f>
        <v>2</v>
      </c>
      <c r="E68" s="19">
        <f>VLOOKUP($B68,IND!$B$3:$Q$121,7,0)</f>
        <v>4</v>
      </c>
      <c r="F68" s="19">
        <f>VLOOKUP($B68,IND!$B$3:$Q$89,8,0)</f>
        <v>10</v>
      </c>
      <c r="G68" s="19">
        <f>VLOOKUP($B68,IND!$B$3:$Q$89,9,0)</f>
        <v>27</v>
      </c>
      <c r="H68" s="19">
        <f>VLOOKUP($B68,IND!$B$3:$Q$89,10,0)</f>
        <v>10</v>
      </c>
      <c r="I68" s="19">
        <f>VLOOKUP($B68,IND!$B$3:$Q$89,11,0)</f>
        <v>9</v>
      </c>
      <c r="J68" s="47">
        <f>VLOOKUP($B68,IND!$B$3:$Q$89,12,0)</f>
        <v>23</v>
      </c>
      <c r="K68" s="19" t="s">
        <v>457</v>
      </c>
      <c r="L68" s="19" t="s">
        <v>274</v>
      </c>
      <c r="M68" s="19">
        <f>VLOOKUP($B68,IND!$B$3:$Q$89,15,0)</f>
        <v>9</v>
      </c>
      <c r="N68" s="11">
        <f t="shared" si="32"/>
        <v>7</v>
      </c>
    </row>
    <row r="69" spans="2:14" x14ac:dyDescent="0.25">
      <c r="B69" s="16" t="s">
        <v>202</v>
      </c>
      <c r="C69" s="191">
        <f>SUM(C63:C68)</f>
        <v>45</v>
      </c>
      <c r="D69" s="254">
        <f t="shared" ref="D69:M69" si="33">SUM(D64:D68)</f>
        <v>15</v>
      </c>
      <c r="E69" s="254">
        <f t="shared" si="33"/>
        <v>17</v>
      </c>
      <c r="F69" s="254">
        <f t="shared" si="33"/>
        <v>59</v>
      </c>
      <c r="G69" s="254">
        <f t="shared" si="33"/>
        <v>66</v>
      </c>
      <c r="H69" s="254">
        <f t="shared" si="33"/>
        <v>18</v>
      </c>
      <c r="I69" s="254">
        <f t="shared" si="33"/>
        <v>50</v>
      </c>
      <c r="J69" s="254">
        <f t="shared" si="33"/>
        <v>64</v>
      </c>
      <c r="K69" s="254">
        <f t="shared" si="33"/>
        <v>67</v>
      </c>
      <c r="L69" s="254">
        <f t="shared" si="33"/>
        <v>42</v>
      </c>
      <c r="M69" s="254">
        <f t="shared" si="33"/>
        <v>65</v>
      </c>
      <c r="N69" s="78">
        <f>SUM(N64:N68)</f>
        <v>45</v>
      </c>
    </row>
    <row r="70" spans="2:14" x14ac:dyDescent="0.25">
      <c r="D70" s="186"/>
      <c r="E70" s="186"/>
      <c r="F70" s="186"/>
      <c r="G70" s="186"/>
      <c r="H70" s="186"/>
      <c r="I70" s="186"/>
      <c r="J70" s="186"/>
      <c r="K70" s="186"/>
      <c r="L70" s="186"/>
      <c r="M70" s="186"/>
    </row>
    <row r="71" spans="2:14" x14ac:dyDescent="0.25">
      <c r="B71" s="149"/>
      <c r="C71" s="1"/>
      <c r="D71" s="1" t="s">
        <v>179</v>
      </c>
      <c r="E71" s="1" t="s">
        <v>180</v>
      </c>
      <c r="F71" s="1" t="s">
        <v>181</v>
      </c>
      <c r="G71" s="1" t="s">
        <v>182</v>
      </c>
      <c r="H71" s="1" t="s">
        <v>183</v>
      </c>
      <c r="I71" s="1" t="s">
        <v>184</v>
      </c>
      <c r="J71" s="1" t="s">
        <v>185</v>
      </c>
      <c r="K71" s="1" t="s">
        <v>186</v>
      </c>
      <c r="L71" s="1" t="s">
        <v>187</v>
      </c>
      <c r="M71" s="1" t="s">
        <v>188</v>
      </c>
      <c r="N71" s="3" t="s">
        <v>189</v>
      </c>
    </row>
    <row r="72" spans="2:14" x14ac:dyDescent="0.25">
      <c r="B72" s="152" t="s">
        <v>532</v>
      </c>
      <c r="C72" s="47">
        <f>VLOOKUP($B72,IND!$B$3:$Q$119,5,0)</f>
        <v>1</v>
      </c>
      <c r="D72" s="47">
        <f>VLOOKUP($B72,IND!$B$3:$Q$119,6,0)</f>
        <v>1</v>
      </c>
      <c r="E72" s="47">
        <f>VLOOKUP($B72,IND!$B$3:$Q$121,7,0)</f>
        <v>8</v>
      </c>
      <c r="F72" s="47">
        <f>VLOOKUP($B72,IND!$B$3:$Q$89,8,0)</f>
        <v>4</v>
      </c>
      <c r="G72" s="47">
        <f>VLOOKUP($B72,IND!$B$3:$Q$89,9,0)</f>
        <v>6</v>
      </c>
      <c r="H72" s="47">
        <f>VLOOKUP($B72,IND!$B$3:$Q$89,10,0)</f>
        <v>3</v>
      </c>
      <c r="I72" s="47">
        <f>VLOOKUP($B72,IND!$B$3:$Q$89,11,0)</f>
        <v>9</v>
      </c>
      <c r="J72" s="47">
        <f>VLOOKUP($B72,IND!$B$3:$Q$89,12,0)</f>
        <v>3</v>
      </c>
      <c r="K72" s="47" t="s">
        <v>457</v>
      </c>
      <c r="L72" s="47">
        <f>VLOOKUP($B72,IND!$B$3:$Q$89,14,0)</f>
        <v>4</v>
      </c>
      <c r="M72" s="47" t="s">
        <v>457</v>
      </c>
      <c r="N72" s="11">
        <f t="shared" ref="N72:N76" si="34">SUM(C72:C72)</f>
        <v>1</v>
      </c>
    </row>
    <row r="73" spans="2:14" x14ac:dyDescent="0.25">
      <c r="B73" s="153" t="s">
        <v>533</v>
      </c>
      <c r="C73" s="19" t="s">
        <v>457</v>
      </c>
      <c r="D73" s="19">
        <f>VLOOKUP($B73,IND!$B$3:$Q$119,6,0)</f>
        <v>6</v>
      </c>
      <c r="E73" s="19" t="s">
        <v>274</v>
      </c>
      <c r="F73" s="19" t="s">
        <v>274</v>
      </c>
      <c r="G73" s="47">
        <f>VLOOKUP($B73,IND!$B$3:$Q$89,9,0)</f>
        <v>5</v>
      </c>
      <c r="H73" s="47">
        <f>VLOOKUP($B73,IND!$B$3:$Q$89,10,0)</f>
        <v>5</v>
      </c>
      <c r="I73" s="47">
        <f>VLOOKUP($B73,IND!$B$3:$Q$89,11,0)</f>
        <v>5</v>
      </c>
      <c r="J73" s="19" t="s">
        <v>274</v>
      </c>
      <c r="K73" s="19">
        <f>VLOOKUP($B73,IND!$B$3:$Q$89,13,0)</f>
        <v>4</v>
      </c>
      <c r="L73" s="19">
        <f>VLOOKUP($B73,IND!$B$3:$Q$89,14,0)</f>
        <v>6</v>
      </c>
      <c r="M73" s="19">
        <f>VLOOKUP($B73,IND!$B$3:$Q$89,15,0)</f>
        <v>4</v>
      </c>
      <c r="N73" s="11">
        <f t="shared" si="34"/>
        <v>0</v>
      </c>
    </row>
    <row r="74" spans="2:14" x14ac:dyDescent="0.25">
      <c r="B74" s="153" t="s">
        <v>415</v>
      </c>
      <c r="C74" s="19">
        <f>VLOOKUP($B74,IND!$B$3:$Q$119,5,0)</f>
        <v>12</v>
      </c>
      <c r="D74" s="19">
        <f>VLOOKUP($B74,IND!$B$3:$Q$119,6,0)</f>
        <v>18</v>
      </c>
      <c r="E74" s="19">
        <f>VLOOKUP($B74,IND!$B$3:$Q$121,7,0)</f>
        <v>5</v>
      </c>
      <c r="F74" s="19" t="s">
        <v>274</v>
      </c>
      <c r="G74" s="47" t="s">
        <v>274</v>
      </c>
      <c r="H74" s="47" t="s">
        <v>457</v>
      </c>
      <c r="I74" s="47">
        <f>VLOOKUP($B74,IND!$B$3:$Q$89,11,0)</f>
        <v>1</v>
      </c>
      <c r="J74" s="19">
        <f>VLOOKUP($B74,IND!$B$3:$Q$89,12,0)</f>
        <v>9</v>
      </c>
      <c r="K74" s="19">
        <f>VLOOKUP($B74,IND!$B$3:$Q$89,13,0)</f>
        <v>6</v>
      </c>
      <c r="L74" s="19" t="s">
        <v>274</v>
      </c>
      <c r="M74" s="19">
        <v>5</v>
      </c>
      <c r="N74" s="11">
        <f t="shared" si="34"/>
        <v>12</v>
      </c>
    </row>
    <row r="75" spans="2:14" x14ac:dyDescent="0.25">
      <c r="B75" s="153" t="s">
        <v>132</v>
      </c>
      <c r="C75" s="19">
        <f>VLOOKUP($B75,IND!$B$3:$Q$119,5,0)</f>
        <v>1</v>
      </c>
      <c r="D75" s="19" t="s">
        <v>274</v>
      </c>
      <c r="E75" s="19">
        <f>VLOOKUP($B75,IND!$B$3:$Q$121,7,0)</f>
        <v>13</v>
      </c>
      <c r="F75" s="19">
        <f>VLOOKUP($B75,IND!$B$3:$Q$89,8,0)</f>
        <v>9</v>
      </c>
      <c r="G75" s="47">
        <f>VLOOKUP($B75,IND!$B$3:$Q$89,9,0)</f>
        <v>1</v>
      </c>
      <c r="H75" s="47" t="s">
        <v>457</v>
      </c>
      <c r="I75" s="47" t="s">
        <v>274</v>
      </c>
      <c r="J75" s="19">
        <f>VLOOKUP($B75,IND!$B$3:$Q$89,12,0)</f>
        <v>14</v>
      </c>
      <c r="K75" s="19" t="s">
        <v>457</v>
      </c>
      <c r="L75" s="19" t="s">
        <v>274</v>
      </c>
      <c r="M75" s="19" t="s">
        <v>457</v>
      </c>
      <c r="N75" s="11">
        <f t="shared" si="34"/>
        <v>1</v>
      </c>
    </row>
    <row r="76" spans="2:14" x14ac:dyDescent="0.25">
      <c r="B76" s="153" t="s">
        <v>546</v>
      </c>
      <c r="C76" s="19" t="s">
        <v>457</v>
      </c>
      <c r="D76" s="19" t="s">
        <v>274</v>
      </c>
      <c r="E76" s="19" t="s">
        <v>274</v>
      </c>
      <c r="F76" s="19">
        <f>VLOOKUP($B76,IND!$B$3:$Q$89,8,0)</f>
        <v>10</v>
      </c>
      <c r="G76" s="47" t="s">
        <v>274</v>
      </c>
      <c r="H76" s="47">
        <f>VLOOKUP($B76,IND!$B$3:$Q$89,10,0)</f>
        <v>6</v>
      </c>
      <c r="I76" s="19" t="s">
        <v>274</v>
      </c>
      <c r="J76" s="19" t="s">
        <v>274</v>
      </c>
      <c r="K76" s="19">
        <f>VLOOKUP($B76,IND!$B$3:$Q$89,13,0)</f>
        <v>6</v>
      </c>
      <c r="L76" s="19">
        <f>VLOOKUP($B76,IND!$B$3:$Q$89,14,0)</f>
        <v>1</v>
      </c>
      <c r="M76" s="19">
        <f>VLOOKUP($B76,IND!$B$3:$Q$89,15,0)</f>
        <v>4</v>
      </c>
      <c r="N76" s="11">
        <f t="shared" si="34"/>
        <v>0</v>
      </c>
    </row>
    <row r="77" spans="2:14" x14ac:dyDescent="0.25">
      <c r="B77" s="16" t="s">
        <v>440</v>
      </c>
      <c r="C77" s="191">
        <f>SUM(C71:C76)</f>
        <v>14</v>
      </c>
      <c r="D77" s="254">
        <f t="shared" ref="D77:M77" si="35">SUM(D72:D76)</f>
        <v>25</v>
      </c>
      <c r="E77" s="254">
        <f t="shared" si="35"/>
        <v>26</v>
      </c>
      <c r="F77" s="254">
        <f t="shared" si="35"/>
        <v>23</v>
      </c>
      <c r="G77" s="254">
        <f t="shared" si="35"/>
        <v>12</v>
      </c>
      <c r="H77" s="254">
        <f t="shared" si="35"/>
        <v>14</v>
      </c>
      <c r="I77" s="254">
        <f t="shared" si="35"/>
        <v>15</v>
      </c>
      <c r="J77" s="254">
        <f t="shared" si="35"/>
        <v>26</v>
      </c>
      <c r="K77" s="254">
        <f t="shared" si="35"/>
        <v>16</v>
      </c>
      <c r="L77" s="254">
        <f t="shared" si="35"/>
        <v>11</v>
      </c>
      <c r="M77" s="254">
        <f t="shared" si="35"/>
        <v>13</v>
      </c>
      <c r="N77" s="78">
        <f>SUM(N72:N76)</f>
        <v>14</v>
      </c>
    </row>
    <row r="78" spans="2:14" x14ac:dyDescent="0.25">
      <c r="D78" s="186"/>
      <c r="E78" s="186"/>
      <c r="F78" s="186"/>
      <c r="G78" s="186"/>
      <c r="H78" s="186"/>
      <c r="I78" s="186"/>
      <c r="J78" s="186"/>
      <c r="K78" s="186"/>
      <c r="L78" s="186"/>
      <c r="M78" s="186"/>
    </row>
    <row r="79" spans="2:14" x14ac:dyDescent="0.25">
      <c r="D79" s="186"/>
      <c r="E79" s="186"/>
      <c r="F79" s="186"/>
      <c r="G79" s="186"/>
      <c r="H79" s="186"/>
      <c r="I79" s="186"/>
      <c r="J79" s="186"/>
      <c r="K79" s="186"/>
      <c r="L79" s="186"/>
      <c r="M79" s="186"/>
    </row>
    <row r="80" spans="2:14" x14ac:dyDescent="0.25">
      <c r="B80" s="149"/>
      <c r="C80" s="1"/>
      <c r="D80" s="1" t="s">
        <v>179</v>
      </c>
      <c r="E80" s="1" t="s">
        <v>180</v>
      </c>
      <c r="F80" s="1" t="s">
        <v>181</v>
      </c>
      <c r="G80" s="1" t="s">
        <v>182</v>
      </c>
      <c r="H80" s="1" t="s">
        <v>183</v>
      </c>
      <c r="I80" s="1" t="s">
        <v>184</v>
      </c>
      <c r="J80" s="1" t="s">
        <v>185</v>
      </c>
      <c r="K80" s="1" t="s">
        <v>186</v>
      </c>
      <c r="L80" s="1" t="s">
        <v>187</v>
      </c>
      <c r="M80" s="1" t="s">
        <v>188</v>
      </c>
      <c r="N80" s="3" t="s">
        <v>189</v>
      </c>
    </row>
    <row r="81" spans="1:14" x14ac:dyDescent="0.25">
      <c r="B81" s="152" t="s">
        <v>207</v>
      </c>
      <c r="C81" s="47">
        <f>VLOOKUP($B81,IND!$B$3:$Q$119,5,0)</f>
        <v>12</v>
      </c>
      <c r="D81" s="47">
        <f>VLOOKUP($B81,IND!$B$3:$Q$119,6,0)</f>
        <v>3</v>
      </c>
      <c r="E81" s="47" t="s">
        <v>274</v>
      </c>
      <c r="F81" s="47">
        <f>VLOOKUP($B81,IND!$B$3:$Q$89,8,0)</f>
        <v>12</v>
      </c>
      <c r="G81" s="47">
        <f>VLOOKUP($B81,IND!$B$3:$Q$89,9,0)</f>
        <v>10</v>
      </c>
      <c r="H81" s="47">
        <f>VLOOKUP($B81,IND!$B$3:$Q$89,10,0)</f>
        <v>14</v>
      </c>
      <c r="I81" s="47">
        <f>VLOOKUP($B81,IND!$B$3:$Q$89,11,0)</f>
        <v>16</v>
      </c>
      <c r="J81" s="47">
        <f>VLOOKUP($B81,IND!$B$3:$Q$89,12,0)</f>
        <v>10</v>
      </c>
      <c r="K81" s="47">
        <f>VLOOKUP($B81,IND!$B$3:$Q$89,13,0)</f>
        <v>1</v>
      </c>
      <c r="L81" s="47">
        <f>VLOOKUP($B81,IND!$B$3:$Q$89,14,0)</f>
        <v>21</v>
      </c>
      <c r="M81" s="47">
        <f>VLOOKUP($B81,IND!$B$3:$Q$89,15,0)</f>
        <v>10</v>
      </c>
      <c r="N81" s="11">
        <f t="shared" ref="N81:N85" si="36">SUM(C81:C81)</f>
        <v>12</v>
      </c>
    </row>
    <row r="82" spans="1:14" x14ac:dyDescent="0.25">
      <c r="B82" s="153" t="s">
        <v>545</v>
      </c>
      <c r="C82" s="19" t="s">
        <v>457</v>
      </c>
      <c r="D82" s="19" t="s">
        <v>274</v>
      </c>
      <c r="E82" s="19">
        <f>VLOOKUP($B82,IND!$B$3:$Q$121,7,0)</f>
        <v>6</v>
      </c>
      <c r="F82" s="19" t="s">
        <v>274</v>
      </c>
      <c r="G82" s="47" t="s">
        <v>274</v>
      </c>
      <c r="H82" s="47" t="s">
        <v>457</v>
      </c>
      <c r="I82" s="47">
        <f>VLOOKUP($B82,IND!$B$3:$Q$89,11,0)</f>
        <v>11</v>
      </c>
      <c r="J82" s="19" t="s">
        <v>274</v>
      </c>
      <c r="K82" s="19" t="s">
        <v>457</v>
      </c>
      <c r="L82" s="19">
        <f>VLOOKUP($B82,IND!$B$3:$Q$89,14,0)</f>
        <v>16</v>
      </c>
      <c r="M82" s="19" t="s">
        <v>457</v>
      </c>
      <c r="N82" s="11">
        <f t="shared" si="36"/>
        <v>0</v>
      </c>
    </row>
    <row r="83" spans="1:14" x14ac:dyDescent="0.25">
      <c r="B83" s="153" t="s">
        <v>191</v>
      </c>
      <c r="C83" s="19">
        <f>VLOOKUP($B83,IND!$B$3:$Q$119,5,0)</f>
        <v>13</v>
      </c>
      <c r="D83" s="19" t="s">
        <v>274</v>
      </c>
      <c r="E83" s="19">
        <f>VLOOKUP($B83,IND!$B$3:$Q$121,7,0)</f>
        <v>6</v>
      </c>
      <c r="F83" s="19" t="s">
        <v>274</v>
      </c>
      <c r="G83" s="47">
        <f>VLOOKUP($B83,IND!$B$3:$Q$89,9,0)</f>
        <v>2</v>
      </c>
      <c r="H83" s="47" t="s">
        <v>457</v>
      </c>
      <c r="I83" s="47" t="s">
        <v>274</v>
      </c>
      <c r="J83" s="19">
        <f>VLOOKUP($B83,IND!$B$3:$Q$89,12,0)</f>
        <v>5</v>
      </c>
      <c r="K83" s="19">
        <f>VLOOKUP($B83,IND!$B$3:$Q$89,13,0)</f>
        <v>7</v>
      </c>
      <c r="L83" s="19">
        <f>VLOOKUP($B83,IND!$B$3:$Q$89,14,0)</f>
        <v>21</v>
      </c>
      <c r="M83" s="19">
        <f>VLOOKUP($B83,IND!$B$3:$Q$89,15,0)</f>
        <v>16</v>
      </c>
      <c r="N83" s="11">
        <f t="shared" si="36"/>
        <v>13</v>
      </c>
    </row>
    <row r="84" spans="1:14" x14ac:dyDescent="0.25">
      <c r="B84" s="153" t="s">
        <v>192</v>
      </c>
      <c r="C84" s="19">
        <f>VLOOKUP($B84,IND!$B$3:$Q$119,5,0)</f>
        <v>8</v>
      </c>
      <c r="D84" s="19">
        <f>VLOOKUP($B84,IND!$B$3:$Q$119,6,0)</f>
        <v>10</v>
      </c>
      <c r="E84" s="19">
        <f>VLOOKUP($B84,IND!$B$3:$Q$121,7,0)</f>
        <v>5</v>
      </c>
      <c r="F84" s="19">
        <f>VLOOKUP($B84,IND!$B$3:$Q$89,8,0)</f>
        <v>16</v>
      </c>
      <c r="G84" s="47">
        <f>VLOOKUP($B84,IND!$B$3:$Q$89,9,0)</f>
        <v>12</v>
      </c>
      <c r="H84" s="47">
        <f>VLOOKUP($B84,IND!$B$3:$Q$89,10,0)</f>
        <v>16</v>
      </c>
      <c r="I84" s="47">
        <f>VLOOKUP($B84,IND!$B$3:$Q$89,11,0)</f>
        <v>14</v>
      </c>
      <c r="J84" s="19">
        <f>VLOOKUP($B84,IND!$B$3:$Q$89,12,0)</f>
        <v>23</v>
      </c>
      <c r="K84" s="19">
        <f>VLOOKUP($B84,IND!$B$3:$Q$89,13,0)</f>
        <v>14</v>
      </c>
      <c r="L84" s="19" t="s">
        <v>274</v>
      </c>
      <c r="M84" s="19">
        <f>VLOOKUP($B84,IND!$B$3:$Q$89,15,0)</f>
        <v>21</v>
      </c>
      <c r="N84" s="11">
        <f t="shared" si="36"/>
        <v>8</v>
      </c>
    </row>
    <row r="85" spans="1:14" s="125" customFormat="1" x14ac:dyDescent="0.25">
      <c r="A85" s="186"/>
      <c r="B85" s="153" t="s">
        <v>413</v>
      </c>
      <c r="C85" s="19" t="s">
        <v>457</v>
      </c>
      <c r="D85" s="19">
        <f>VLOOKUP($B85,IND!$B$3:$Q$119,6,0)</f>
        <v>11</v>
      </c>
      <c r="E85" s="19" t="s">
        <v>274</v>
      </c>
      <c r="F85" s="19">
        <f>VLOOKUP($B85,IND!$B$3:$Q$89,8,0)</f>
        <v>3</v>
      </c>
      <c r="G85" s="47" t="s">
        <v>274</v>
      </c>
      <c r="H85" s="47">
        <f>VLOOKUP($B85,IND!$B$3:$Q$89,10,0)</f>
        <v>14</v>
      </c>
      <c r="I85" s="19" t="s">
        <v>274</v>
      </c>
      <c r="J85" s="19" t="s">
        <v>274</v>
      </c>
      <c r="K85" s="19" t="s">
        <v>457</v>
      </c>
      <c r="L85" s="19" t="s">
        <v>274</v>
      </c>
      <c r="M85" s="19" t="s">
        <v>457</v>
      </c>
      <c r="N85" s="11">
        <f t="shared" si="36"/>
        <v>0</v>
      </c>
    </row>
    <row r="86" spans="1:14" x14ac:dyDescent="0.25">
      <c r="B86" s="153"/>
      <c r="C86" s="19"/>
      <c r="D86" s="19"/>
      <c r="E86" s="19"/>
      <c r="F86" s="19"/>
      <c r="G86" s="19"/>
      <c r="H86" s="47"/>
      <c r="I86" s="19"/>
      <c r="J86" s="19" t="s">
        <v>274</v>
      </c>
      <c r="K86" s="19"/>
      <c r="L86" s="19" t="s">
        <v>274</v>
      </c>
      <c r="M86" s="19" t="s">
        <v>274</v>
      </c>
      <c r="N86" s="11"/>
    </row>
    <row r="87" spans="1:14" x14ac:dyDescent="0.25">
      <c r="B87" s="16" t="s">
        <v>441</v>
      </c>
      <c r="C87" s="191">
        <f>SUM(C81:C86)</f>
        <v>33</v>
      </c>
      <c r="D87" s="254">
        <f t="shared" ref="D87:M87" si="37">SUM(D81:D86)</f>
        <v>24</v>
      </c>
      <c r="E87" s="254">
        <f t="shared" si="37"/>
        <v>17</v>
      </c>
      <c r="F87" s="254">
        <f t="shared" si="37"/>
        <v>31</v>
      </c>
      <c r="G87" s="254">
        <f t="shared" si="37"/>
        <v>24</v>
      </c>
      <c r="H87" s="254">
        <f t="shared" si="37"/>
        <v>44</v>
      </c>
      <c r="I87" s="254">
        <f t="shared" si="37"/>
        <v>41</v>
      </c>
      <c r="J87" s="254">
        <f t="shared" si="37"/>
        <v>38</v>
      </c>
      <c r="K87" s="254">
        <f t="shared" si="37"/>
        <v>22</v>
      </c>
      <c r="L87" s="254">
        <f t="shared" si="37"/>
        <v>58</v>
      </c>
      <c r="M87" s="254">
        <f t="shared" si="37"/>
        <v>47</v>
      </c>
      <c r="N87" s="146">
        <f>SUM(N81:N86)</f>
        <v>33</v>
      </c>
    </row>
    <row r="88" spans="1:14" x14ac:dyDescent="0.25">
      <c r="D88" s="186"/>
      <c r="E88" s="186"/>
      <c r="F88" s="186"/>
      <c r="G88" s="186"/>
      <c r="H88" s="186"/>
      <c r="I88" s="186"/>
      <c r="J88" s="186"/>
      <c r="K88" s="186"/>
      <c r="L88" s="186"/>
      <c r="M88" s="186"/>
    </row>
    <row r="89" spans="1:14" x14ac:dyDescent="0.25">
      <c r="D89" s="186"/>
      <c r="E89" s="186"/>
      <c r="F89" s="186"/>
      <c r="G89" s="186"/>
      <c r="H89" s="186"/>
      <c r="I89" s="186"/>
      <c r="J89" s="186"/>
      <c r="K89" s="186"/>
      <c r="L89" s="186"/>
      <c r="M89" s="186"/>
    </row>
    <row r="90" spans="1:14" s="125" customFormat="1" x14ac:dyDescent="0.25">
      <c r="A90" s="186"/>
      <c r="B90" s="149"/>
      <c r="C90" s="1"/>
      <c r="D90" s="1" t="s">
        <v>179</v>
      </c>
      <c r="E90" s="1" t="s">
        <v>180</v>
      </c>
      <c r="F90" s="1" t="s">
        <v>181</v>
      </c>
      <c r="G90" s="1" t="s">
        <v>182</v>
      </c>
      <c r="H90" s="1" t="s">
        <v>183</v>
      </c>
      <c r="I90" s="1" t="s">
        <v>184</v>
      </c>
      <c r="J90" s="1" t="s">
        <v>185</v>
      </c>
      <c r="K90" s="1" t="s">
        <v>186</v>
      </c>
      <c r="L90" s="1" t="s">
        <v>187</v>
      </c>
      <c r="M90" s="1" t="s">
        <v>188</v>
      </c>
      <c r="N90" s="3" t="s">
        <v>189</v>
      </c>
    </row>
    <row r="91" spans="1:14" s="125" customFormat="1" x14ac:dyDescent="0.25">
      <c r="A91" s="186"/>
      <c r="B91" s="152" t="s">
        <v>348</v>
      </c>
      <c r="C91" s="19" t="s">
        <v>457</v>
      </c>
      <c r="D91" s="19" t="s">
        <v>274</v>
      </c>
      <c r="E91" s="19" t="s">
        <v>274</v>
      </c>
      <c r="F91" s="19">
        <f>VLOOKUP($B91,IND!$B$3:$Q$127,8,0)</f>
        <v>4</v>
      </c>
      <c r="G91" s="19" t="s">
        <v>274</v>
      </c>
      <c r="H91" s="19">
        <f>VLOOKUP($B91,IND!$B$3:$Q$101,10,0)</f>
        <v>23</v>
      </c>
      <c r="I91" s="47" t="s">
        <v>274</v>
      </c>
      <c r="J91" s="19" t="s">
        <v>457</v>
      </c>
      <c r="K91" s="19" t="s">
        <v>457</v>
      </c>
      <c r="L91" s="19" t="s">
        <v>274</v>
      </c>
      <c r="M91" s="19" t="s">
        <v>457</v>
      </c>
      <c r="N91" s="11">
        <f t="shared" ref="N91" si="38">SUM(C91:C91)</f>
        <v>0</v>
      </c>
    </row>
    <row r="92" spans="1:14" s="125" customFormat="1" x14ac:dyDescent="0.25">
      <c r="A92" s="186"/>
      <c r="B92" s="153" t="s">
        <v>555</v>
      </c>
      <c r="C92" s="19">
        <f>VLOOKUP($B92,IND!$B$3:$Q$119,5,0)</f>
        <v>2</v>
      </c>
      <c r="D92" s="19">
        <f>VLOOKUP($B92,IND!$B$3:$Q$119,6,0)</f>
        <v>8</v>
      </c>
      <c r="E92" s="19">
        <f>VLOOKUP($B92,IND!$B$3:$Q$121,7,0)</f>
        <v>9</v>
      </c>
      <c r="F92" s="19">
        <f>VLOOKUP($B92,IND!$B$3:$Q$89,8,0)</f>
        <v>3</v>
      </c>
      <c r="G92" s="19">
        <f>VLOOKUP($B92,IND!$B$3:$Q$89,9,0)</f>
        <v>27</v>
      </c>
      <c r="H92" s="19" t="s">
        <v>457</v>
      </c>
      <c r="I92" s="47">
        <f>VLOOKUP($B92,IND!$B$3:$Q$89,11,0)</f>
        <v>11</v>
      </c>
      <c r="J92" s="19">
        <f>VLOOKUP($B92,IND!$B$3:$Q$89,12,0)</f>
        <v>23</v>
      </c>
      <c r="K92" s="19">
        <f>VLOOKUP($B92,IND!$B$3:$Q$89,13,0)</f>
        <v>28</v>
      </c>
      <c r="L92" s="19">
        <f>VLOOKUP($B92,IND!$B$3:$Q$89,14,0)</f>
        <v>21</v>
      </c>
      <c r="M92" s="19">
        <f>VLOOKUP($B92,IND!$B$3:$Q$89,15,0)</f>
        <v>9</v>
      </c>
      <c r="N92" s="11">
        <f t="shared" ref="N92" si="39">SUM(C92:C92)</f>
        <v>2</v>
      </c>
    </row>
    <row r="93" spans="1:14" s="125" customFormat="1" x14ac:dyDescent="0.25">
      <c r="A93" s="186"/>
      <c r="B93" s="153" t="s">
        <v>194</v>
      </c>
      <c r="C93" s="19">
        <f>VLOOKUP($B93,IND!$B$3:$Q$119,5,0)</f>
        <v>12</v>
      </c>
      <c r="D93" s="19">
        <f>VLOOKUP($B93,IND!$B$3:$Q$119,6,0)</f>
        <v>5</v>
      </c>
      <c r="E93" s="19">
        <f>VLOOKUP($B93,IND!$B$3:$Q$121,7,0)</f>
        <v>11</v>
      </c>
      <c r="F93" s="19">
        <f>VLOOKUP($B93,IND!$B$3:$Q$89,8,0)</f>
        <v>8</v>
      </c>
      <c r="G93" s="19">
        <f>VLOOKUP($B93,IND!$B$3:$Q$89,9,0)</f>
        <v>27</v>
      </c>
      <c r="H93" s="19">
        <f>VLOOKUP($B93,IND!$B$3:$Q$89,10,0)</f>
        <v>16</v>
      </c>
      <c r="I93" s="47">
        <f>VLOOKUP($B93,IND!$B$3:$Q$89,11,0)</f>
        <v>29</v>
      </c>
      <c r="J93" s="19">
        <f>VLOOKUP($B93,IND!$B$3:$Q$89,12,0)</f>
        <v>4</v>
      </c>
      <c r="K93" s="19">
        <f>VLOOKUP($B93,IND!$B$3:$Q$89,13,0)</f>
        <v>28</v>
      </c>
      <c r="L93" s="19">
        <f>VLOOKUP($B93,IND!$B$3:$Q$89,14,0)</f>
        <v>21</v>
      </c>
      <c r="M93" s="19">
        <f>VLOOKUP($B93,IND!$B$3:$Q$89,15,0)</f>
        <v>28</v>
      </c>
      <c r="N93" s="11">
        <f t="shared" ref="N93:N95" si="40">SUM(C93:C93)</f>
        <v>12</v>
      </c>
    </row>
    <row r="94" spans="1:14" s="125" customFormat="1" x14ac:dyDescent="0.25">
      <c r="A94" s="186"/>
      <c r="B94" s="153" t="s">
        <v>304</v>
      </c>
      <c r="C94" s="19" t="s">
        <v>457</v>
      </c>
      <c r="D94" s="19" t="s">
        <v>274</v>
      </c>
      <c r="E94" s="19" t="s">
        <v>274</v>
      </c>
      <c r="F94" s="19" t="s">
        <v>274</v>
      </c>
      <c r="G94" s="19" t="s">
        <v>274</v>
      </c>
      <c r="H94" s="19" t="s">
        <v>457</v>
      </c>
      <c r="I94" s="47" t="s">
        <v>274</v>
      </c>
      <c r="J94" s="19" t="s">
        <v>457</v>
      </c>
      <c r="K94" s="19" t="s">
        <v>457</v>
      </c>
      <c r="L94" s="19" t="s">
        <v>274</v>
      </c>
      <c r="M94" s="19" t="s">
        <v>457</v>
      </c>
      <c r="N94" s="11">
        <f t="shared" si="40"/>
        <v>0</v>
      </c>
    </row>
    <row r="95" spans="1:14" s="125" customFormat="1" x14ac:dyDescent="0.25">
      <c r="A95" s="186"/>
      <c r="B95" s="153" t="s">
        <v>357</v>
      </c>
      <c r="C95" s="19">
        <f>VLOOKUP($B95,IND!$B$3:$Q$119,5,0)</f>
        <v>5</v>
      </c>
      <c r="D95" s="19">
        <f>VLOOKUP($B95,IND!$B$3:$Q$119,6,0)</f>
        <v>11</v>
      </c>
      <c r="E95" s="19">
        <f>VLOOKUP($B95,IND!$B$3:$Q$121,7,0)</f>
        <v>30</v>
      </c>
      <c r="F95" s="19" t="s">
        <v>274</v>
      </c>
      <c r="G95" s="19">
        <f>VLOOKUP($B95,IND!$B$3:$Q$89,9,0)</f>
        <v>27</v>
      </c>
      <c r="H95" s="19">
        <f>VLOOKUP($B95,IND!$B$3:$Q$89,10,0)</f>
        <v>28</v>
      </c>
      <c r="I95" s="19">
        <f>VLOOKUP($B95,IND!$B$3:$Q$89,11,0)</f>
        <v>29</v>
      </c>
      <c r="J95" s="19">
        <f>VLOOKUP($B95,IND!$B$3:$Q$89,12,0)</f>
        <v>23</v>
      </c>
      <c r="K95" s="19">
        <f>VLOOKUP($B95,IND!$B$3:$Q$89,13,0)</f>
        <v>28</v>
      </c>
      <c r="L95" s="19">
        <f>VLOOKUP($B95,IND!$B$3:$Q$89,14,0)</f>
        <v>21</v>
      </c>
      <c r="M95" s="19">
        <f>VLOOKUP($B95,IND!$B$3:$Q$89,15,0)</f>
        <v>28</v>
      </c>
      <c r="N95" s="11">
        <f t="shared" si="40"/>
        <v>5</v>
      </c>
    </row>
    <row r="96" spans="1:14" s="125" customFormat="1" x14ac:dyDescent="0.25">
      <c r="A96" s="186"/>
      <c r="B96" s="10" t="s">
        <v>443</v>
      </c>
      <c r="C96" s="191">
        <f>SUM(C90:C95)</f>
        <v>19</v>
      </c>
      <c r="D96" s="148">
        <f t="shared" ref="D96:M96" si="41">SUM(D91:D95)</f>
        <v>24</v>
      </c>
      <c r="E96" s="148">
        <f t="shared" si="41"/>
        <v>50</v>
      </c>
      <c r="F96" s="148">
        <f t="shared" si="41"/>
        <v>15</v>
      </c>
      <c r="G96" s="148">
        <f t="shared" si="41"/>
        <v>81</v>
      </c>
      <c r="H96" s="148">
        <f t="shared" si="41"/>
        <v>67</v>
      </c>
      <c r="I96" s="148">
        <f t="shared" si="41"/>
        <v>69</v>
      </c>
      <c r="J96" s="148">
        <f t="shared" si="41"/>
        <v>50</v>
      </c>
      <c r="K96" s="148">
        <f t="shared" si="41"/>
        <v>84</v>
      </c>
      <c r="L96" s="148">
        <f t="shared" si="41"/>
        <v>63</v>
      </c>
      <c r="M96" s="148">
        <f t="shared" si="41"/>
        <v>65</v>
      </c>
      <c r="N96" s="146">
        <f>SUM(N91:N95)</f>
        <v>19</v>
      </c>
    </row>
    <row r="99" spans="1:14" x14ac:dyDescent="0.25">
      <c r="B99" s="149"/>
      <c r="C99" s="1"/>
      <c r="D99" s="1" t="s">
        <v>179</v>
      </c>
      <c r="E99" s="1" t="s">
        <v>180</v>
      </c>
      <c r="F99" s="1" t="s">
        <v>181</v>
      </c>
      <c r="G99" s="1" t="s">
        <v>182</v>
      </c>
      <c r="H99" s="1" t="s">
        <v>183</v>
      </c>
      <c r="I99" s="1" t="s">
        <v>184</v>
      </c>
      <c r="J99" s="1" t="s">
        <v>185</v>
      </c>
      <c r="K99" s="1" t="s">
        <v>186</v>
      </c>
      <c r="L99" s="1" t="s">
        <v>187</v>
      </c>
      <c r="M99" s="1" t="s">
        <v>188</v>
      </c>
      <c r="N99" s="3" t="s">
        <v>189</v>
      </c>
    </row>
    <row r="100" spans="1:14" x14ac:dyDescent="0.25">
      <c r="B100" s="152" t="s">
        <v>535</v>
      </c>
      <c r="C100" s="19" t="s">
        <v>457</v>
      </c>
      <c r="D100" s="19" t="s">
        <v>274</v>
      </c>
      <c r="E100" s="47" t="s">
        <v>274</v>
      </c>
      <c r="F100" s="47" t="s">
        <v>274</v>
      </c>
      <c r="G100" s="47" t="s">
        <v>274</v>
      </c>
      <c r="H100" s="47">
        <f>VLOOKUP($B100,IND!$B$3:$Q$89,10,0)</f>
        <v>10</v>
      </c>
      <c r="I100" s="47">
        <f>VLOOKUP($B100,IND!$B$3:$Q$89,11,0)</f>
        <v>6</v>
      </c>
      <c r="J100" s="47">
        <f>VLOOKUP($B100,IND!$B$3:$Q$89,12,0)</f>
        <v>18</v>
      </c>
      <c r="K100" s="47">
        <f>VLOOKUP($B100,IND!$B$3:$Q$89,13,0)</f>
        <v>23</v>
      </c>
      <c r="L100" s="47" t="s">
        <v>274</v>
      </c>
      <c r="M100" s="47">
        <f>VLOOKUP($B100,IND!$B$3:$Q$89,15,0)</f>
        <v>5</v>
      </c>
      <c r="N100" s="11">
        <f t="shared" ref="N100:N104" si="42">SUM(C100:C100)</f>
        <v>0</v>
      </c>
    </row>
    <row r="101" spans="1:14" x14ac:dyDescent="0.25">
      <c r="B101" s="153" t="s">
        <v>402</v>
      </c>
      <c r="C101" s="19">
        <f>VLOOKUP($B101,IND!$B$3:$Q$119,5,0)</f>
        <v>9</v>
      </c>
      <c r="D101" s="19" t="s">
        <v>274</v>
      </c>
      <c r="E101" s="19">
        <f>VLOOKUP($B101,IND!$B$3:$Q$121,7,0)</f>
        <v>9</v>
      </c>
      <c r="F101" s="19">
        <f>VLOOKUP($B101,IND!$B$3:$Q$89,8,0)</f>
        <v>12</v>
      </c>
      <c r="G101" s="47">
        <f>VLOOKUP($B101,IND!$B$3:$Q$89,9,0)</f>
        <v>22</v>
      </c>
      <c r="H101" s="47" t="s">
        <v>457</v>
      </c>
      <c r="I101" s="47">
        <f>VLOOKUP($B101,IND!$B$3:$Q$89,11,0)</f>
        <v>19</v>
      </c>
      <c r="J101" s="19" t="s">
        <v>274</v>
      </c>
      <c r="K101" s="19" t="s">
        <v>457</v>
      </c>
      <c r="L101" s="19" t="s">
        <v>274</v>
      </c>
      <c r="M101" s="19" t="s">
        <v>457</v>
      </c>
      <c r="N101" s="11">
        <f t="shared" si="42"/>
        <v>9</v>
      </c>
    </row>
    <row r="102" spans="1:14" x14ac:dyDescent="0.25">
      <c r="B102" s="153" t="s">
        <v>419</v>
      </c>
      <c r="C102" s="19" t="s">
        <v>457</v>
      </c>
      <c r="D102" s="19">
        <f>VLOOKUP($B102,IND!$B$3:$Q$119,6,0)</f>
        <v>11</v>
      </c>
      <c r="E102" s="19">
        <f>VLOOKUP($B102,IND!$B$3:$Q$121,7,0)</f>
        <v>13</v>
      </c>
      <c r="F102" s="19">
        <f>VLOOKUP($B102,IND!$B$3:$Q$89,8,0)</f>
        <v>12</v>
      </c>
      <c r="G102" s="47" t="s">
        <v>457</v>
      </c>
      <c r="H102" s="47">
        <f>VLOOKUP($B102,IND!$B$3:$Q$89,10,0)</f>
        <v>9</v>
      </c>
      <c r="I102" s="47">
        <f>VLOOKUP($B102,IND!$B$3:$Q$89,11,0)</f>
        <v>16</v>
      </c>
      <c r="J102" s="19">
        <f>VLOOKUP($B102,IND!$B$3:$Q$89,12,0)</f>
        <v>23</v>
      </c>
      <c r="K102" s="19">
        <f>VLOOKUP($B102,IND!$B$3:$Q$89,13,0)</f>
        <v>23</v>
      </c>
      <c r="L102" s="19">
        <f>VLOOKUP($B102,IND!$B$3:$Q$89,14,0)</f>
        <v>16</v>
      </c>
      <c r="M102" s="19" t="s">
        <v>457</v>
      </c>
      <c r="N102" s="11">
        <f t="shared" si="42"/>
        <v>0</v>
      </c>
    </row>
    <row r="103" spans="1:14" x14ac:dyDescent="0.25">
      <c r="B103" s="153" t="s">
        <v>581</v>
      </c>
      <c r="C103" s="19">
        <f>VLOOKUP($B103,IND!$B$3:$Q$119,5,0)</f>
        <v>8</v>
      </c>
      <c r="D103" s="19">
        <f>VLOOKUP($B103,IND!$B$3:$Q$119,6,0)</f>
        <v>10</v>
      </c>
      <c r="E103" s="19" t="s">
        <v>274</v>
      </c>
      <c r="F103" s="19" t="s">
        <v>274</v>
      </c>
      <c r="G103" s="47">
        <f>VLOOKUP($B103,IND!$B$3:$Q$89,9,0)</f>
        <v>14</v>
      </c>
      <c r="H103" s="47" t="s">
        <v>457</v>
      </c>
      <c r="I103" s="47">
        <f>VLOOKUP($B103,IND!$B$3:$Q$89,11,0)</f>
        <v>7</v>
      </c>
      <c r="J103" s="19" t="s">
        <v>457</v>
      </c>
      <c r="K103" s="19" t="s">
        <v>457</v>
      </c>
      <c r="L103" s="19">
        <f>VLOOKUP($B103,IND!$B$3:$Q$89,14,0)</f>
        <v>3</v>
      </c>
      <c r="M103" s="19">
        <f>VLOOKUP($B103,IND!$B$3:$Q$89,15,0)</f>
        <v>28</v>
      </c>
      <c r="N103" s="11">
        <f t="shared" si="42"/>
        <v>8</v>
      </c>
    </row>
    <row r="104" spans="1:14" x14ac:dyDescent="0.25">
      <c r="B104" s="153" t="s">
        <v>547</v>
      </c>
      <c r="C104" s="19">
        <f>VLOOKUP($B104,IND!$B$3:$Q$119,5,0)</f>
        <v>15</v>
      </c>
      <c r="D104" s="19">
        <f>VLOOKUP($B104,IND!$B$3:$Q$119,6,0)</f>
        <v>13</v>
      </c>
      <c r="E104" s="19">
        <f>VLOOKUP($B104,IND!$B$3:$Q$121,7,0)</f>
        <v>5</v>
      </c>
      <c r="F104" s="19">
        <f>VLOOKUP($B104,IND!$B$3:$Q$89,8,0)</f>
        <v>2</v>
      </c>
      <c r="G104" s="47">
        <f>VLOOKUP($B104,IND!$B$3:$Q$89,9,0)</f>
        <v>14</v>
      </c>
      <c r="H104" s="47">
        <f>VLOOKUP($B104,IND!$B$3:$Q$89,10,0)</f>
        <v>4</v>
      </c>
      <c r="I104" s="19">
        <f>VLOOKUP($B104,IND!$B$3:$Q$89,11,0)</f>
        <v>15</v>
      </c>
      <c r="J104" s="19">
        <f>VLOOKUP($B104,IND!$B$3:$Q$89,12,0)</f>
        <v>2</v>
      </c>
      <c r="K104" s="19">
        <f>VLOOKUP($B104,IND!$B$3:$Q$89,13,0)</f>
        <v>17</v>
      </c>
      <c r="L104" s="19">
        <f>VLOOKUP($B104,IND!$B$3:$Q$89,14,0)</f>
        <v>5</v>
      </c>
      <c r="M104" s="19">
        <f>VLOOKUP($B104,IND!$B$3:$Q$89,15,0)</f>
        <v>10</v>
      </c>
      <c r="N104" s="11">
        <f t="shared" si="42"/>
        <v>15</v>
      </c>
    </row>
    <row r="105" spans="1:14" x14ac:dyDescent="0.25">
      <c r="B105" s="16" t="s">
        <v>444</v>
      </c>
      <c r="C105" s="191">
        <f>SUM(C99:C104)</f>
        <v>32</v>
      </c>
      <c r="D105" s="148">
        <f t="shared" ref="D105:M105" si="43">SUM(D100:D104)</f>
        <v>34</v>
      </c>
      <c r="E105" s="148">
        <f t="shared" si="43"/>
        <v>27</v>
      </c>
      <c r="F105" s="148">
        <f t="shared" si="43"/>
        <v>26</v>
      </c>
      <c r="G105" s="148">
        <f t="shared" si="43"/>
        <v>50</v>
      </c>
      <c r="H105" s="148">
        <f t="shared" si="43"/>
        <v>23</v>
      </c>
      <c r="I105" s="148">
        <f t="shared" si="43"/>
        <v>63</v>
      </c>
      <c r="J105" s="148">
        <f t="shared" si="43"/>
        <v>43</v>
      </c>
      <c r="K105" s="148">
        <f t="shared" si="43"/>
        <v>63</v>
      </c>
      <c r="L105" s="148">
        <f t="shared" si="43"/>
        <v>24</v>
      </c>
      <c r="M105" s="148">
        <f t="shared" si="43"/>
        <v>43</v>
      </c>
      <c r="N105" s="146">
        <f>SUM(N100:N104)</f>
        <v>32</v>
      </c>
    </row>
    <row r="108" spans="1:14" s="125" customFormat="1" x14ac:dyDescent="0.25">
      <c r="A108" s="186"/>
      <c r="B108" s="157"/>
      <c r="C108" s="1"/>
      <c r="D108" s="1" t="s">
        <v>179</v>
      </c>
      <c r="E108" s="1" t="s">
        <v>180</v>
      </c>
      <c r="F108" s="1" t="s">
        <v>181</v>
      </c>
      <c r="G108" s="1" t="s">
        <v>182</v>
      </c>
      <c r="H108" s="1" t="s">
        <v>183</v>
      </c>
      <c r="I108" s="1" t="s">
        <v>184</v>
      </c>
      <c r="J108" s="1" t="s">
        <v>185</v>
      </c>
      <c r="K108" s="1" t="s">
        <v>186</v>
      </c>
      <c r="L108" s="1" t="s">
        <v>187</v>
      </c>
      <c r="M108" s="1" t="s">
        <v>188</v>
      </c>
      <c r="N108" s="3" t="s">
        <v>189</v>
      </c>
    </row>
    <row r="109" spans="1:14" s="125" customFormat="1" x14ac:dyDescent="0.25">
      <c r="A109" s="186"/>
      <c r="B109" s="152" t="s">
        <v>668</v>
      </c>
      <c r="C109" s="19">
        <f>VLOOKUP($B109,IND!$B$3:$Q$119,5,0)</f>
        <v>7</v>
      </c>
      <c r="D109" s="19">
        <f>VLOOKUP($B109,IND!$B$3:$Q$119,6,0)</f>
        <v>4</v>
      </c>
      <c r="E109" s="47">
        <f>VLOOKUP($B109,IND!$B$3:$Q$121,7,0)</f>
        <v>13</v>
      </c>
      <c r="F109" s="47">
        <f>VLOOKUP($B109,IND!$B$3:$Q$89,8,0)</f>
        <v>10</v>
      </c>
      <c r="G109" s="47">
        <f>VLOOKUP($B109,IND!$B$3:$Q$89,9,0)</f>
        <v>8</v>
      </c>
      <c r="H109" s="47">
        <f>VLOOKUP($B109,IND!$B$3:$Q$89,10,0)</f>
        <v>28</v>
      </c>
      <c r="I109" s="47">
        <f>VLOOKUP($B109,IND!$B$3:$Q$89,11,0)</f>
        <v>8</v>
      </c>
      <c r="J109" s="19">
        <f>VLOOKUP($B109,IND!$B$3:$Q$89,12,0)</f>
        <v>7</v>
      </c>
      <c r="K109" s="47">
        <f>VLOOKUP($B109,IND!$B$3:$Q$89,13,0)</f>
        <v>10</v>
      </c>
      <c r="L109" s="47">
        <f>VLOOKUP($B109,IND!$B$3:$Q$89,14,0)</f>
        <v>21</v>
      </c>
      <c r="M109" s="47">
        <f>VLOOKUP($B109,IND!$B$3:$Q$89,15,0)</f>
        <v>14</v>
      </c>
      <c r="N109" s="11">
        <f t="shared" ref="N109:N113" si="44">SUM(C109:C109)</f>
        <v>7</v>
      </c>
    </row>
    <row r="110" spans="1:14" s="125" customFormat="1" x14ac:dyDescent="0.25">
      <c r="A110" s="186"/>
      <c r="B110" s="153" t="s">
        <v>275</v>
      </c>
      <c r="C110" s="19" t="s">
        <v>457</v>
      </c>
      <c r="D110" s="19">
        <f>VLOOKUP($B110,IND!$B$3:$Q$119,6,0)</f>
        <v>12</v>
      </c>
      <c r="E110" s="19" t="s">
        <v>274</v>
      </c>
      <c r="F110" s="19">
        <f>VLOOKUP($B110,IND!$B$3:$Q$89,8,0)</f>
        <v>6</v>
      </c>
      <c r="G110" s="47">
        <f>VLOOKUP($B110,IND!$B$3:$Q$89,9,0)</f>
        <v>27</v>
      </c>
      <c r="H110" s="47">
        <f>VLOOKUP($B110,IND!$B$3:$Q$89,10,0)</f>
        <v>28</v>
      </c>
      <c r="I110" s="47">
        <f>VLOOKUP($B110,IND!$B$3:$Q$89,11,0)</f>
        <v>29</v>
      </c>
      <c r="J110" s="19">
        <f>VLOOKUP($B110,IND!$B$3:$Q$89,12,0)</f>
        <v>23</v>
      </c>
      <c r="K110" s="19">
        <f>VLOOKUP($B110,IND!$B$3:$Q$89,13,0)</f>
        <v>28</v>
      </c>
      <c r="L110" s="19">
        <f>VLOOKUP($B110,IND!$B$3:$Q$89,14,0)</f>
        <v>21</v>
      </c>
      <c r="M110" s="19">
        <f>VLOOKUP($B110,IND!$B$3:$Q$89,15,0)</f>
        <v>21</v>
      </c>
      <c r="N110" s="11">
        <f t="shared" si="44"/>
        <v>0</v>
      </c>
    </row>
    <row r="111" spans="1:14" s="125" customFormat="1" x14ac:dyDescent="0.25">
      <c r="A111" s="186"/>
      <c r="B111" s="153" t="s">
        <v>528</v>
      </c>
      <c r="C111" s="19">
        <f>VLOOKUP($B111,IND!$B$3:$Q$119,5,0)</f>
        <v>6</v>
      </c>
      <c r="D111" s="19" t="s">
        <v>274</v>
      </c>
      <c r="E111" s="19" t="s">
        <v>274</v>
      </c>
      <c r="F111" s="19" t="s">
        <v>274</v>
      </c>
      <c r="G111" s="47" t="s">
        <v>274</v>
      </c>
      <c r="H111" s="47" t="s">
        <v>457</v>
      </c>
      <c r="I111" s="47" t="s">
        <v>274</v>
      </c>
      <c r="J111" s="19" t="s">
        <v>457</v>
      </c>
      <c r="K111" s="19" t="s">
        <v>457</v>
      </c>
      <c r="L111" s="19" t="s">
        <v>274</v>
      </c>
      <c r="M111" s="19" t="s">
        <v>457</v>
      </c>
      <c r="N111" s="11">
        <f t="shared" si="44"/>
        <v>6</v>
      </c>
    </row>
    <row r="112" spans="1:14" s="125" customFormat="1" x14ac:dyDescent="0.25">
      <c r="A112" s="186"/>
      <c r="B112" s="153" t="s">
        <v>575</v>
      </c>
      <c r="C112" s="19">
        <f>VLOOKUP($B112,IND!$B$3:$Q$119,5,0)</f>
        <v>10</v>
      </c>
      <c r="D112" s="19">
        <f>VLOOKUP($B112,IND!$B$3:$Q$119,6,0)</f>
        <v>5</v>
      </c>
      <c r="E112" s="19">
        <f>VLOOKUP($B112,IND!$B$3:$Q$121,7,0)</f>
        <v>8</v>
      </c>
      <c r="F112" s="19">
        <f>VLOOKUP($B112,IND!$B$3:$Q$89,8,0)</f>
        <v>15</v>
      </c>
      <c r="G112" s="47">
        <f>VLOOKUP($B112,IND!$B$3:$Q$89,9,0)</f>
        <v>11</v>
      </c>
      <c r="H112" s="47">
        <f>VLOOKUP($B112,IND!$B$3:$Q$89,10,0)</f>
        <v>28</v>
      </c>
      <c r="I112" s="47">
        <f>VLOOKUP($B112,IND!$B$3:$Q$89,11,0)</f>
        <v>9</v>
      </c>
      <c r="J112" s="19">
        <f>VLOOKUP($B112,IND!$B$3:$Q$89,12,0)</f>
        <v>13</v>
      </c>
      <c r="K112" s="19">
        <f>VLOOKUP($B112,IND!$B$3:$Q$89,13,0)</f>
        <v>8</v>
      </c>
      <c r="L112" s="19">
        <f>VLOOKUP($B112,IND!$B$3:$Q$89,14,0)</f>
        <v>16</v>
      </c>
      <c r="M112" s="19">
        <f>VLOOKUP($B112,IND!$B$3:$Q$89,15,0)</f>
        <v>8</v>
      </c>
      <c r="N112" s="11">
        <f t="shared" si="44"/>
        <v>10</v>
      </c>
    </row>
    <row r="113" spans="1:14" s="125" customFormat="1" x14ac:dyDescent="0.25">
      <c r="A113" s="186"/>
      <c r="B113" s="153" t="s">
        <v>663</v>
      </c>
      <c r="C113" s="19" t="s">
        <v>457</v>
      </c>
      <c r="D113" s="19" t="s">
        <v>274</v>
      </c>
      <c r="E113" s="19">
        <f>VLOOKUP($B113,IND!$B$3:$Q$121,7,0)</f>
        <v>25</v>
      </c>
      <c r="F113" s="19" t="s">
        <v>274</v>
      </c>
      <c r="G113" s="47" t="s">
        <v>274</v>
      </c>
      <c r="H113" s="47" t="s">
        <v>457</v>
      </c>
      <c r="I113" s="19" t="s">
        <v>274</v>
      </c>
      <c r="J113" s="19" t="s">
        <v>457</v>
      </c>
      <c r="K113" s="19" t="s">
        <v>457</v>
      </c>
      <c r="L113" s="19" t="s">
        <v>274</v>
      </c>
      <c r="M113" s="19" t="s">
        <v>457</v>
      </c>
      <c r="N113" s="11">
        <f t="shared" si="44"/>
        <v>0</v>
      </c>
    </row>
    <row r="114" spans="1:14" s="125" customFormat="1" x14ac:dyDescent="0.25">
      <c r="A114" s="186"/>
      <c r="B114" s="153"/>
      <c r="C114" s="19"/>
      <c r="D114" s="19"/>
      <c r="E114" s="19"/>
      <c r="F114" s="19"/>
      <c r="G114" s="19"/>
      <c r="H114" s="47"/>
      <c r="I114" s="19"/>
      <c r="J114" s="19"/>
      <c r="K114" s="19"/>
      <c r="L114" s="19"/>
      <c r="M114" s="19"/>
      <c r="N114" s="11"/>
    </row>
    <row r="115" spans="1:14" s="125" customFormat="1" x14ac:dyDescent="0.25">
      <c r="A115" s="186"/>
      <c r="B115" s="16" t="s">
        <v>676</v>
      </c>
      <c r="C115" s="191">
        <f>SUM(C109:C114)</f>
        <v>23</v>
      </c>
      <c r="D115" s="156">
        <f t="shared" ref="D115:M115" si="45">SUM(D109:D114)</f>
        <v>21</v>
      </c>
      <c r="E115" s="156">
        <f t="shared" si="45"/>
        <v>46</v>
      </c>
      <c r="F115" s="156">
        <f t="shared" si="45"/>
        <v>31</v>
      </c>
      <c r="G115" s="156">
        <f t="shared" si="45"/>
        <v>46</v>
      </c>
      <c r="H115" s="156">
        <f t="shared" si="45"/>
        <v>84</v>
      </c>
      <c r="I115" s="156">
        <f t="shared" si="45"/>
        <v>46</v>
      </c>
      <c r="J115" s="156">
        <f>SUM(J109:J114)</f>
        <v>43</v>
      </c>
      <c r="K115" s="156">
        <f t="shared" si="45"/>
        <v>46</v>
      </c>
      <c r="L115" s="156">
        <f t="shared" si="45"/>
        <v>58</v>
      </c>
      <c r="M115" s="156">
        <f t="shared" si="45"/>
        <v>43</v>
      </c>
      <c r="N115" s="154">
        <f>SUM(N109:N114)</f>
        <v>23</v>
      </c>
    </row>
    <row r="116" spans="1:14" s="186" customFormat="1" x14ac:dyDescent="0.25"/>
    <row r="117" spans="1:14" s="186" customFormat="1" x14ac:dyDescent="0.25"/>
    <row r="118" spans="1:14" s="186" customFormat="1" x14ac:dyDescent="0.25">
      <c r="B118" s="195"/>
      <c r="C118" s="1"/>
      <c r="D118" s="1" t="s">
        <v>179</v>
      </c>
      <c r="E118" s="1" t="s">
        <v>180</v>
      </c>
      <c r="F118" s="1" t="s">
        <v>181</v>
      </c>
      <c r="G118" s="1" t="s">
        <v>182</v>
      </c>
      <c r="H118" s="1" t="s">
        <v>183</v>
      </c>
      <c r="I118" s="1" t="s">
        <v>184</v>
      </c>
      <c r="J118" s="1" t="s">
        <v>185</v>
      </c>
      <c r="K118" s="1" t="s">
        <v>186</v>
      </c>
      <c r="L118" s="1" t="s">
        <v>187</v>
      </c>
      <c r="M118" s="1" t="s">
        <v>188</v>
      </c>
      <c r="N118" s="3" t="s">
        <v>189</v>
      </c>
    </row>
    <row r="119" spans="1:14" s="186" customFormat="1" x14ac:dyDescent="0.25">
      <c r="B119" s="152" t="s">
        <v>525</v>
      </c>
      <c r="C119" s="19" t="s">
        <v>457</v>
      </c>
      <c r="D119" s="19">
        <f>VLOOKUP($B119,IND!$B$3:$Q$119,6,0)</f>
        <v>12</v>
      </c>
      <c r="E119" s="47" t="s">
        <v>274</v>
      </c>
      <c r="F119" s="47">
        <f>VLOOKUP($B119,IND!$B$3:$Q$89,8,0)</f>
        <v>4</v>
      </c>
      <c r="G119" s="47">
        <f>VLOOKUP($B119,IND!$B$3:$Q$89,9,0)</f>
        <v>5</v>
      </c>
      <c r="H119" s="47">
        <f>VLOOKUP($B119,IND!$B$3:$Q$89,10,0)</f>
        <v>11</v>
      </c>
      <c r="I119" s="47">
        <f>VLOOKUP($B119,IND!$B$3:$Q$89,11,0)</f>
        <v>1</v>
      </c>
      <c r="J119" s="19">
        <f>VLOOKUP($B119,IND!$B$3:$Q$89,12,0)</f>
        <v>10</v>
      </c>
      <c r="K119" s="47">
        <f>VLOOKUP($B119,IND!$B$3:$Q$89,13,0)</f>
        <v>15</v>
      </c>
      <c r="L119" s="47" t="s">
        <v>274</v>
      </c>
      <c r="M119" s="47">
        <f>VLOOKUP($B119,IND!$B$3:$Q$89,15,0)</f>
        <v>1</v>
      </c>
      <c r="N119" s="11">
        <f t="shared" ref="N119:N124" si="46">SUM(C119:C119)</f>
        <v>0</v>
      </c>
    </row>
    <row r="120" spans="1:14" s="186" customFormat="1" x14ac:dyDescent="0.25">
      <c r="B120" s="153" t="s">
        <v>142</v>
      </c>
      <c r="C120" s="19">
        <f>VLOOKUP($B120,IND!$B$3:$Q$119,5,0)</f>
        <v>4</v>
      </c>
      <c r="D120" s="19" t="s">
        <v>274</v>
      </c>
      <c r="E120" s="19" t="s">
        <v>274</v>
      </c>
      <c r="F120" s="19" t="s">
        <v>274</v>
      </c>
      <c r="G120" s="47" t="s">
        <v>274</v>
      </c>
      <c r="H120" s="47" t="s">
        <v>457</v>
      </c>
      <c r="I120" s="47" t="s">
        <v>274</v>
      </c>
      <c r="J120" s="19" t="s">
        <v>457</v>
      </c>
      <c r="K120" s="19">
        <f>VLOOKUP($B120,IND!$B$3:$Q$89,13,0)</f>
        <v>28</v>
      </c>
      <c r="L120" s="19" t="s">
        <v>274</v>
      </c>
      <c r="M120" s="19" t="s">
        <v>457</v>
      </c>
      <c r="N120" s="11">
        <f t="shared" si="46"/>
        <v>4</v>
      </c>
    </row>
    <row r="121" spans="1:14" s="186" customFormat="1" x14ac:dyDescent="0.25">
      <c r="B121" s="153" t="s">
        <v>526</v>
      </c>
      <c r="C121" s="19">
        <f>VLOOKUP($B121,IND!$B$3:$Q$119,5,0)</f>
        <v>8</v>
      </c>
      <c r="D121" s="19" t="s">
        <v>274</v>
      </c>
      <c r="E121" s="19">
        <f>VLOOKUP($B121,IND!$B$3:$Q$121,7,0)</f>
        <v>10</v>
      </c>
      <c r="F121" s="19">
        <f>VLOOKUP($B121,IND!$B$3:$Q$89,8,0)</f>
        <v>15</v>
      </c>
      <c r="G121" s="47">
        <f>VLOOKUP($B121,IND!$B$3:$Q$89,9,0)</f>
        <v>3</v>
      </c>
      <c r="H121" s="47">
        <f>VLOOKUP($B121,IND!$B$3:$Q$89,10,0)</f>
        <v>11</v>
      </c>
      <c r="I121" s="47">
        <f>VLOOKUP($B121,IND!$B$3:$Q$89,11,0)</f>
        <v>6</v>
      </c>
      <c r="J121" s="19">
        <f>VLOOKUP($B121,IND!$B$3:$Q$89,12,0)</f>
        <v>14</v>
      </c>
      <c r="K121" s="19" t="s">
        <v>457</v>
      </c>
      <c r="L121" s="19">
        <f>VLOOKUP($B121,IND!$B$3:$Q$89,14,0)</f>
        <v>21</v>
      </c>
      <c r="M121" s="19">
        <f>VLOOKUP($B121,IND!$B$3:$Q$89,15,0)</f>
        <v>13</v>
      </c>
      <c r="N121" s="11">
        <f t="shared" si="46"/>
        <v>8</v>
      </c>
    </row>
    <row r="122" spans="1:14" s="186" customFormat="1" x14ac:dyDescent="0.25">
      <c r="B122" s="153" t="s">
        <v>549</v>
      </c>
      <c r="C122" s="19" t="s">
        <v>457</v>
      </c>
      <c r="D122" s="19">
        <f>VLOOKUP($B122,IND!$B$3:$Q$119,6,0)</f>
        <v>2</v>
      </c>
      <c r="E122" s="19">
        <f>VLOOKUP($B122,IND!$B$3:$Q$121,7,0)</f>
        <v>1</v>
      </c>
      <c r="F122" s="19" t="s">
        <v>274</v>
      </c>
      <c r="G122" s="47" t="s">
        <v>274</v>
      </c>
      <c r="H122" s="47" t="s">
        <v>457</v>
      </c>
      <c r="I122" s="47" t="s">
        <v>274</v>
      </c>
      <c r="J122" s="19" t="s">
        <v>457</v>
      </c>
      <c r="K122" s="19" t="s">
        <v>457</v>
      </c>
      <c r="L122" s="19">
        <f>VLOOKUP($B122,IND!$B$3:$Q$89,14,0)</f>
        <v>1</v>
      </c>
      <c r="M122" s="19">
        <f>VLOOKUP($B122,IND!$B$3:$Q$89,15,0)</f>
        <v>6</v>
      </c>
      <c r="N122" s="11">
        <f t="shared" si="46"/>
        <v>0</v>
      </c>
    </row>
    <row r="123" spans="1:14" s="186" customFormat="1" x14ac:dyDescent="0.25">
      <c r="B123" s="153" t="s">
        <v>134</v>
      </c>
      <c r="C123" s="19">
        <f>VLOOKUP($B123,IND!$B$3:$Q$119,5,0)</f>
        <v>2</v>
      </c>
      <c r="D123" s="19">
        <f>VLOOKUP($B123,IND!$B$3:$Q$119,6,0)</f>
        <v>6</v>
      </c>
      <c r="E123" s="19">
        <f>VLOOKUP($B123,IND!$B$3:$Q$121,7,0)</f>
        <v>7</v>
      </c>
      <c r="F123" s="19">
        <f>VLOOKUP($B123,IND!$B$3:$Q$89,8,0)</f>
        <v>5</v>
      </c>
      <c r="G123" s="47">
        <f>VLOOKUP($B123,IND!$B$3:$Q$89,9,0)</f>
        <v>3</v>
      </c>
      <c r="H123" s="47">
        <f>VLOOKUP($B123,IND!$B$3:$Q$89,10,0)</f>
        <v>10</v>
      </c>
      <c r="I123" s="19">
        <f>VLOOKUP($B123,IND!$B$3:$Q$89,11,0)</f>
        <v>4</v>
      </c>
      <c r="J123" s="19">
        <f>VLOOKUP($B123,IND!$B$3:$Q$89,12,0)</f>
        <v>6</v>
      </c>
      <c r="K123" s="19">
        <f>VLOOKUP($B123,IND!$B$3:$Q$89,13,0)</f>
        <v>5</v>
      </c>
      <c r="L123" s="19">
        <f>VLOOKUP($B123,IND!$B$3:$Q$89,14,0)</f>
        <v>8</v>
      </c>
      <c r="M123" s="19" t="s">
        <v>457</v>
      </c>
      <c r="N123" s="11">
        <f t="shared" si="46"/>
        <v>2</v>
      </c>
    </row>
    <row r="124" spans="1:14" s="186" customFormat="1" x14ac:dyDescent="0.25">
      <c r="B124" s="153"/>
      <c r="C124" s="19"/>
      <c r="D124" s="19"/>
      <c r="E124" s="19"/>
      <c r="F124" s="19"/>
      <c r="G124" s="19"/>
      <c r="H124" s="47"/>
      <c r="I124" s="19"/>
      <c r="J124" s="19"/>
      <c r="K124" s="19"/>
      <c r="L124" s="19"/>
      <c r="M124" s="19"/>
      <c r="N124" s="11">
        <f t="shared" si="46"/>
        <v>0</v>
      </c>
    </row>
    <row r="125" spans="1:14" s="186" customFormat="1" x14ac:dyDescent="0.25">
      <c r="B125" s="16" t="s">
        <v>679</v>
      </c>
      <c r="C125" s="194">
        <f>SUM(C119:C124)</f>
        <v>14</v>
      </c>
      <c r="D125" s="194">
        <f t="shared" ref="D125:I125" si="47">SUM(D119:D124)</f>
        <v>20</v>
      </c>
      <c r="E125" s="194">
        <f t="shared" si="47"/>
        <v>18</v>
      </c>
      <c r="F125" s="194">
        <f t="shared" si="47"/>
        <v>24</v>
      </c>
      <c r="G125" s="194">
        <f t="shared" si="47"/>
        <v>11</v>
      </c>
      <c r="H125" s="194">
        <f t="shared" si="47"/>
        <v>32</v>
      </c>
      <c r="I125" s="194">
        <f t="shared" si="47"/>
        <v>11</v>
      </c>
      <c r="J125" s="194">
        <f>SUM(J119:J124)</f>
        <v>30</v>
      </c>
      <c r="K125" s="194">
        <f t="shared" ref="K125:M125" si="48">SUM(K119:K124)</f>
        <v>48</v>
      </c>
      <c r="L125" s="194">
        <f t="shared" si="48"/>
        <v>30</v>
      </c>
      <c r="M125" s="194">
        <f t="shared" si="48"/>
        <v>20</v>
      </c>
      <c r="N125" s="193">
        <f>SUM(N119:N124)</f>
        <v>14</v>
      </c>
    </row>
    <row r="126" spans="1:14" s="186" customFormat="1" x14ac:dyDescent="0.25"/>
    <row r="127" spans="1:14" s="186" customFormat="1" x14ac:dyDescent="0.25"/>
    <row r="128" spans="1:14" s="186" customFormat="1" x14ac:dyDescent="0.25">
      <c r="B128" s="195"/>
      <c r="C128" s="1"/>
      <c r="D128" s="1" t="s">
        <v>179</v>
      </c>
      <c r="E128" s="1" t="s">
        <v>180</v>
      </c>
      <c r="F128" s="1" t="s">
        <v>181</v>
      </c>
      <c r="G128" s="1" t="s">
        <v>182</v>
      </c>
      <c r="H128" s="1" t="s">
        <v>183</v>
      </c>
      <c r="I128" s="1" t="s">
        <v>184</v>
      </c>
      <c r="J128" s="1" t="s">
        <v>185</v>
      </c>
      <c r="K128" s="1" t="s">
        <v>186</v>
      </c>
      <c r="L128" s="1" t="s">
        <v>187</v>
      </c>
      <c r="M128" s="1" t="s">
        <v>188</v>
      </c>
      <c r="N128" s="3" t="s">
        <v>189</v>
      </c>
    </row>
    <row r="129" spans="2:18" s="186" customFormat="1" x14ac:dyDescent="0.25">
      <c r="B129" s="152" t="s">
        <v>492</v>
      </c>
      <c r="C129" s="9" t="s">
        <v>457</v>
      </c>
      <c r="D129" s="19" t="s">
        <v>274</v>
      </c>
      <c r="E129" s="47" t="s">
        <v>274</v>
      </c>
      <c r="F129" s="47" t="s">
        <v>274</v>
      </c>
      <c r="G129" s="47" t="s">
        <v>274</v>
      </c>
      <c r="H129" s="47" t="s">
        <v>457</v>
      </c>
      <c r="I129" s="47" t="s">
        <v>274</v>
      </c>
      <c r="J129" s="19" t="s">
        <v>457</v>
      </c>
      <c r="K129" s="47" t="s">
        <v>457</v>
      </c>
      <c r="L129" s="47" t="s">
        <v>274</v>
      </c>
      <c r="M129" s="47" t="s">
        <v>457</v>
      </c>
      <c r="N129" s="11">
        <f t="shared" ref="N129:N134" si="49">SUM(C129:C129)</f>
        <v>0</v>
      </c>
      <c r="R129" s="9"/>
    </row>
    <row r="130" spans="2:18" s="186" customFormat="1" x14ac:dyDescent="0.25">
      <c r="B130" s="153" t="s">
        <v>421</v>
      </c>
      <c r="C130" s="19">
        <f>VLOOKUP($B130,IND!$B$3:$Q$119,5,0)</f>
        <v>17</v>
      </c>
      <c r="D130" s="19">
        <f>VLOOKUP($B130,IND!$B$3:$Q$119,6,0)</f>
        <v>19</v>
      </c>
      <c r="E130" s="19">
        <f>VLOOKUP($B130,IND!$B$3:$Q$121,7,0)</f>
        <v>17</v>
      </c>
      <c r="F130" s="19">
        <f>VLOOKUP($B130,IND!$B$3:$Q$89,8,0)</f>
        <v>27</v>
      </c>
      <c r="G130" s="47">
        <f>VLOOKUP($B130,IND!$B$3:$Q$89,9,0)</f>
        <v>22</v>
      </c>
      <c r="H130" s="47">
        <f>VLOOKUP($B130,IND!$B$3:$Q$89,10,0)</f>
        <v>11</v>
      </c>
      <c r="I130" s="47">
        <f>VLOOKUP($B130,IND!$B$3:$Q$89,11,0)</f>
        <v>2</v>
      </c>
      <c r="J130" s="19">
        <f>VLOOKUP($B130,IND!$B$3:$Q$89,12,0)</f>
        <v>18</v>
      </c>
      <c r="K130" s="19">
        <f>VLOOKUP($B130,IND!$B$3:$Q$89,13,0)</f>
        <v>16</v>
      </c>
      <c r="L130" s="19">
        <f>VLOOKUP($B130,IND!$B$3:$Q$89,14,0)</f>
        <v>7</v>
      </c>
      <c r="M130" s="19">
        <f>VLOOKUP($B130,IND!$B$3:$Q$89,15,0)</f>
        <v>5</v>
      </c>
      <c r="N130" s="11">
        <f t="shared" si="49"/>
        <v>17</v>
      </c>
    </row>
    <row r="131" spans="2:18" s="186" customFormat="1" x14ac:dyDescent="0.25">
      <c r="B131" s="153" t="s">
        <v>480</v>
      </c>
      <c r="C131" s="19">
        <f>VLOOKUP($B131,IND!$B$3:$Q$119,5,0)</f>
        <v>12</v>
      </c>
      <c r="D131" s="19" t="s">
        <v>274</v>
      </c>
      <c r="E131" s="19">
        <f>VLOOKUP($B131,IND!$B$3:$Q$121,7,0)</f>
        <v>18</v>
      </c>
      <c r="F131" s="19">
        <f>VLOOKUP($B131,IND!$B$3:$Q$89,8,0)</f>
        <v>27</v>
      </c>
      <c r="G131" s="47" t="s">
        <v>274</v>
      </c>
      <c r="H131" s="47">
        <f>VLOOKUP($B131,IND!$B$3:$Q$89,10,0)</f>
        <v>28</v>
      </c>
      <c r="I131" s="47">
        <f>VLOOKUP($B131,IND!$B$3:$Q$89,11,0)</f>
        <v>29</v>
      </c>
      <c r="J131" s="19">
        <f>VLOOKUP($B131,IND!$B$3:$Q$89,12,0)</f>
        <v>18</v>
      </c>
      <c r="K131" s="19">
        <f>VLOOKUP($B131,IND!$B$3:$Q$89,13,0)</f>
        <v>28</v>
      </c>
      <c r="L131" s="19">
        <f>VLOOKUP($B131,IND!$B$3:$Q$89,14,0)</f>
        <v>21</v>
      </c>
      <c r="M131" s="19">
        <f>VLOOKUP($B131,IND!$B$3:$Q$89,15,0)</f>
        <v>28</v>
      </c>
      <c r="N131" s="11">
        <f t="shared" si="49"/>
        <v>12</v>
      </c>
    </row>
    <row r="132" spans="2:18" s="186" customFormat="1" x14ac:dyDescent="0.25">
      <c r="B132" s="153" t="s">
        <v>302</v>
      </c>
      <c r="C132" s="19">
        <f>VLOOKUP($B132,IND!$B$3:$Q$119,5,0)</f>
        <v>18</v>
      </c>
      <c r="D132" s="19">
        <f>VLOOKUP($B132,IND!$B$3:$Q$119,6,0)</f>
        <v>20</v>
      </c>
      <c r="E132" s="19">
        <f>VLOOKUP($B132,IND!$B$3:$Q$121,7,0)</f>
        <v>19</v>
      </c>
      <c r="F132" s="19">
        <f>VLOOKUP($B132,IND!$B$3:$Q$89,8,0)</f>
        <v>22</v>
      </c>
      <c r="G132" s="47">
        <f>VLOOKUP($B132,IND!$B$3:$Q$89,9,0)</f>
        <v>22</v>
      </c>
      <c r="H132" s="47">
        <f>VLOOKUP($B132,IND!$B$3:$Q$89,10,0)</f>
        <v>28</v>
      </c>
      <c r="I132" s="47">
        <f>VLOOKUP($B132,IND!$B$3:$Q$89,11,0)</f>
        <v>29</v>
      </c>
      <c r="J132" s="19">
        <f>VLOOKUP($B132,IND!$B$3:$Q$89,12,0)</f>
        <v>23</v>
      </c>
      <c r="K132" s="19">
        <f>VLOOKUP($B132,IND!$B$3:$Q$89,13,0)</f>
        <v>28</v>
      </c>
      <c r="L132" s="19">
        <f>VLOOKUP($B132,IND!$B$3:$Q$89,14,0)</f>
        <v>21</v>
      </c>
      <c r="M132" s="19">
        <f>VLOOKUP($B132,IND!$B$3:$Q$89,15,0)</f>
        <v>28</v>
      </c>
      <c r="N132" s="11">
        <f t="shared" si="49"/>
        <v>18</v>
      </c>
    </row>
    <row r="133" spans="2:18" s="186" customFormat="1" x14ac:dyDescent="0.25">
      <c r="B133" s="153" t="s">
        <v>664</v>
      </c>
      <c r="C133" s="19" t="s">
        <v>457</v>
      </c>
      <c r="D133" s="19">
        <f>VLOOKUP($B133,IND!$B$3:$Q$119,6,0)</f>
        <v>26</v>
      </c>
      <c r="E133" s="19" t="s">
        <v>274</v>
      </c>
      <c r="F133" s="19" t="s">
        <v>274</v>
      </c>
      <c r="G133" s="47">
        <v>27</v>
      </c>
      <c r="H133" s="47" t="s">
        <v>457</v>
      </c>
      <c r="I133" s="19" t="s">
        <v>274</v>
      </c>
      <c r="J133" s="19" t="s">
        <v>457</v>
      </c>
      <c r="K133" s="19" t="s">
        <v>457</v>
      </c>
      <c r="L133" s="19" t="s">
        <v>274</v>
      </c>
      <c r="M133" s="19" t="s">
        <v>457</v>
      </c>
      <c r="N133" s="11">
        <f t="shared" si="49"/>
        <v>0</v>
      </c>
    </row>
    <row r="134" spans="2:18" s="186" customFormat="1" x14ac:dyDescent="0.25">
      <c r="B134" s="153"/>
      <c r="C134" s="19"/>
      <c r="D134" s="19"/>
      <c r="E134" s="19"/>
      <c r="F134" s="19"/>
      <c r="G134" s="19"/>
      <c r="H134" s="47"/>
      <c r="I134" s="19"/>
      <c r="J134" s="19"/>
      <c r="K134" s="19"/>
      <c r="L134" s="19"/>
      <c r="M134" s="19"/>
      <c r="N134" s="11">
        <f t="shared" si="49"/>
        <v>0</v>
      </c>
    </row>
    <row r="135" spans="2:18" s="186" customFormat="1" x14ac:dyDescent="0.25">
      <c r="B135" s="16" t="s">
        <v>704</v>
      </c>
      <c r="C135" s="194">
        <f>SUM(C129:C134)</f>
        <v>47</v>
      </c>
      <c r="D135" s="194">
        <f t="shared" ref="D135:I135" si="50">SUM(D129:D134)</f>
        <v>65</v>
      </c>
      <c r="E135" s="194">
        <f t="shared" si="50"/>
        <v>54</v>
      </c>
      <c r="F135" s="194">
        <f t="shared" si="50"/>
        <v>76</v>
      </c>
      <c r="G135" s="194">
        <f>SUM(G129:G133)</f>
        <v>71</v>
      </c>
      <c r="H135" s="194">
        <f t="shared" si="50"/>
        <v>67</v>
      </c>
      <c r="I135" s="194">
        <f t="shared" si="50"/>
        <v>60</v>
      </c>
      <c r="J135" s="194">
        <f>SUM(J129:J134)</f>
        <v>59</v>
      </c>
      <c r="K135" s="194">
        <f t="shared" ref="K135:M135" si="51">SUM(K129:K134)</f>
        <v>72</v>
      </c>
      <c r="L135" s="194">
        <f t="shared" si="51"/>
        <v>49</v>
      </c>
      <c r="M135" s="194">
        <f t="shared" si="51"/>
        <v>61</v>
      </c>
      <c r="N135" s="193">
        <f>SUM(N129:N134)</f>
        <v>47</v>
      </c>
    </row>
    <row r="136" spans="2:18" s="186" customFormat="1" x14ac:dyDescent="0.25"/>
    <row r="137" spans="2:18" s="186" customFormat="1" x14ac:dyDescent="0.25"/>
    <row r="138" spans="2:18" s="186" customFormat="1" x14ac:dyDescent="0.25">
      <c r="B138" s="195"/>
      <c r="C138" s="1"/>
      <c r="D138" s="1" t="s">
        <v>179</v>
      </c>
      <c r="E138" s="1" t="s">
        <v>180</v>
      </c>
      <c r="F138" s="1" t="s">
        <v>181</v>
      </c>
      <c r="G138" s="1" t="s">
        <v>182</v>
      </c>
      <c r="H138" s="1" t="s">
        <v>183</v>
      </c>
      <c r="I138" s="1" t="s">
        <v>184</v>
      </c>
      <c r="J138" s="1" t="s">
        <v>185</v>
      </c>
      <c r="K138" s="1" t="s">
        <v>186</v>
      </c>
      <c r="L138" s="1" t="s">
        <v>187</v>
      </c>
      <c r="M138" s="1" t="s">
        <v>188</v>
      </c>
      <c r="N138" s="3" t="s">
        <v>189</v>
      </c>
    </row>
    <row r="139" spans="2:18" s="186" customFormat="1" x14ac:dyDescent="0.25">
      <c r="B139" s="152" t="s">
        <v>520</v>
      </c>
      <c r="C139" s="9">
        <f>VLOOKUP($B139,IND!$B$3:$Q$119,5,0)</f>
        <v>2</v>
      </c>
      <c r="D139" s="19">
        <f>VLOOKUP($B139,IND!$B$3:$Q$119,6,0)</f>
        <v>2</v>
      </c>
      <c r="E139" s="47" t="s">
        <v>274</v>
      </c>
      <c r="F139" s="47">
        <f>VLOOKUP($B139,IND!$B$3:$Q$89,8,0)</f>
        <v>8</v>
      </c>
      <c r="G139" s="47" t="s">
        <v>274</v>
      </c>
      <c r="H139" s="47">
        <f>VLOOKUP($B139,IND!$B$3:$Q$89,10,0)</f>
        <v>4</v>
      </c>
      <c r="I139" s="47" t="s">
        <v>274</v>
      </c>
      <c r="J139" s="19">
        <f>VLOOKUP($B139,IND!$B$3:$Q$89,12,0)</f>
        <v>11</v>
      </c>
      <c r="K139" s="47">
        <f>VLOOKUP($B139,IND!$B$3:$Q$89,13,0)</f>
        <v>28</v>
      </c>
      <c r="L139" s="47">
        <f>VLOOKUP($B139,IND!$B$3:$Q$89,14,0)</f>
        <v>9</v>
      </c>
      <c r="M139" s="47">
        <f>VLOOKUP($B139,IND!$B$3:$Q$89,15,0)</f>
        <v>3</v>
      </c>
      <c r="N139" s="11">
        <f t="shared" ref="N139:N144" si="52">SUM(C139:C139)</f>
        <v>2</v>
      </c>
    </row>
    <row r="140" spans="2:18" s="186" customFormat="1" x14ac:dyDescent="0.25">
      <c r="B140" s="153" t="s">
        <v>205</v>
      </c>
      <c r="C140" s="19">
        <f>VLOOKUP($B140,IND!$B$3:$Q$119,5,0)</f>
        <v>6</v>
      </c>
      <c r="D140" s="19">
        <f>VLOOKUP($B140,IND!$B$3:$Q$119,6,0)</f>
        <v>8</v>
      </c>
      <c r="E140" s="19" t="s">
        <v>274</v>
      </c>
      <c r="F140" s="19">
        <f>VLOOKUP($B140,IND!$B$3:$Q$89,8,0)</f>
        <v>7</v>
      </c>
      <c r="G140" s="47">
        <f>VLOOKUP($B140,IND!$B$3:$Q$89,9,0)</f>
        <v>9</v>
      </c>
      <c r="H140" s="47">
        <f>VLOOKUP($B140,IND!$B$3:$Q$89,10,0)</f>
        <v>4</v>
      </c>
      <c r="I140" s="47">
        <f>VLOOKUP($B140,IND!$B$3:$Q$89,11,0)</f>
        <v>3</v>
      </c>
      <c r="J140" s="19" t="s">
        <v>457</v>
      </c>
      <c r="K140" s="19">
        <f>VLOOKUP($B140,IND!$B$3:$Q$89,13,0)</f>
        <v>28</v>
      </c>
      <c r="L140" s="19">
        <f>VLOOKUP($B140,IND!$B$3:$Q$89,14,0)</f>
        <v>7</v>
      </c>
      <c r="M140" s="19">
        <f>VLOOKUP($B140,IND!$B$3:$Q$89,15,0)</f>
        <v>1</v>
      </c>
      <c r="N140" s="11">
        <f t="shared" si="52"/>
        <v>6</v>
      </c>
    </row>
    <row r="141" spans="2:18" s="186" customFormat="1" x14ac:dyDescent="0.25">
      <c r="B141" s="153" t="s">
        <v>541</v>
      </c>
      <c r="C141" s="19" t="s">
        <v>457</v>
      </c>
      <c r="D141" s="19" t="s">
        <v>274</v>
      </c>
      <c r="E141" s="19">
        <f>VLOOKUP($B141,IND!$B$3:$Q$121,7,0)</f>
        <v>8</v>
      </c>
      <c r="F141" s="19">
        <f>VLOOKUP($B141,IND!$B$3:$Q$89,8,0)</f>
        <v>9</v>
      </c>
      <c r="G141" s="47" t="s">
        <v>274</v>
      </c>
      <c r="H141" s="47" t="s">
        <v>457</v>
      </c>
      <c r="I141" s="47">
        <f>VLOOKUP($B141,IND!$B$3:$Q$89,11,0)</f>
        <v>11</v>
      </c>
      <c r="J141" s="19">
        <f>VLOOKUP($B141,IND!$B$3:$Q$89,12,0)</f>
        <v>8</v>
      </c>
      <c r="K141" s="19">
        <f>VLOOKUP($B141,IND!$B$3:$Q$89,13,0)</f>
        <v>28</v>
      </c>
      <c r="L141" s="19" t="s">
        <v>274</v>
      </c>
      <c r="M141" s="19" t="s">
        <v>457</v>
      </c>
      <c r="N141" s="11">
        <f t="shared" si="52"/>
        <v>0</v>
      </c>
    </row>
    <row r="142" spans="2:18" s="186" customFormat="1" x14ac:dyDescent="0.25">
      <c r="B142" s="153" t="s">
        <v>204</v>
      </c>
      <c r="C142" s="19">
        <f>VLOOKUP($B142,IND!$B$3:$Q$119,5,0)</f>
        <v>4</v>
      </c>
      <c r="D142" s="19">
        <f>VLOOKUP($B142,IND!$B$3:$Q$119,6,0)</f>
        <v>8</v>
      </c>
      <c r="E142" s="19">
        <f>VLOOKUP($B142,IND!$B$3:$Q$121,7,0)</f>
        <v>9</v>
      </c>
      <c r="F142" s="19" t="s">
        <v>274</v>
      </c>
      <c r="G142" s="47">
        <f>VLOOKUP($B142,IND!$B$3:$Q$89,9,0)</f>
        <v>9</v>
      </c>
      <c r="H142" s="47">
        <f>VLOOKUP($B142,IND!$B$3:$Q$89,10,0)</f>
        <v>8</v>
      </c>
      <c r="I142" s="47" t="s">
        <v>274</v>
      </c>
      <c r="J142" s="19" t="s">
        <v>457</v>
      </c>
      <c r="K142" s="19" t="s">
        <v>457</v>
      </c>
      <c r="L142" s="19">
        <f>VLOOKUP($B142,IND!$B$3:$Q$89,14,0)</f>
        <v>11</v>
      </c>
      <c r="M142" s="19">
        <f>VLOOKUP($B142,IND!$B$3:$Q$89,15,0)</f>
        <v>9</v>
      </c>
      <c r="N142" s="11">
        <f t="shared" si="52"/>
        <v>4</v>
      </c>
    </row>
    <row r="143" spans="2:18" s="186" customFormat="1" x14ac:dyDescent="0.25">
      <c r="B143" s="153" t="s">
        <v>661</v>
      </c>
      <c r="C143" s="19" t="s">
        <v>457</v>
      </c>
      <c r="D143" s="19" t="s">
        <v>274</v>
      </c>
      <c r="E143" s="19">
        <f>VLOOKUP($B143,IND!$B$3:$Q$121,7,0)</f>
        <v>1</v>
      </c>
      <c r="F143" s="19" t="s">
        <v>274</v>
      </c>
      <c r="G143" s="47">
        <f>VLOOKUP($B143,IND!$B$3:$Q$89,9,0)</f>
        <v>9</v>
      </c>
      <c r="H143" s="47" t="s">
        <v>457</v>
      </c>
      <c r="I143" s="19">
        <f>VLOOKUP($B143,IND!$B$3:$Q$89,11,0)</f>
        <v>13</v>
      </c>
      <c r="J143" s="19">
        <f>VLOOKUP($B143,IND!$B$3:$Q$89,12,0)</f>
        <v>12</v>
      </c>
      <c r="K143" s="19" t="s">
        <v>457</v>
      </c>
      <c r="L143" s="19" t="s">
        <v>274</v>
      </c>
      <c r="M143" s="19" t="s">
        <v>457</v>
      </c>
      <c r="N143" s="11">
        <f t="shared" si="52"/>
        <v>0</v>
      </c>
    </row>
    <row r="144" spans="2:18" s="186" customFormat="1" x14ac:dyDescent="0.25">
      <c r="B144" s="153"/>
      <c r="C144" s="19"/>
      <c r="D144" s="19"/>
      <c r="E144" s="19"/>
      <c r="F144" s="19"/>
      <c r="G144" s="19"/>
      <c r="H144" s="47"/>
      <c r="I144" s="19"/>
      <c r="J144" s="19"/>
      <c r="K144" s="19"/>
      <c r="L144" s="19"/>
      <c r="M144" s="19"/>
      <c r="N144" s="11">
        <f t="shared" si="52"/>
        <v>0</v>
      </c>
    </row>
    <row r="145" spans="2:14" s="186" customFormat="1" x14ac:dyDescent="0.25">
      <c r="B145" s="16" t="s">
        <v>705</v>
      </c>
      <c r="C145" s="194">
        <f>SUM(C139:C144)</f>
        <v>12</v>
      </c>
      <c r="D145" s="194">
        <f t="shared" ref="D145:I145" si="53">SUM(D139:D144)</f>
        <v>18</v>
      </c>
      <c r="E145" s="194">
        <f t="shared" si="53"/>
        <v>18</v>
      </c>
      <c r="F145" s="194">
        <f t="shared" si="53"/>
        <v>24</v>
      </c>
      <c r="G145" s="194">
        <f t="shared" si="53"/>
        <v>27</v>
      </c>
      <c r="H145" s="194">
        <f t="shared" si="53"/>
        <v>16</v>
      </c>
      <c r="I145" s="194">
        <f t="shared" si="53"/>
        <v>27</v>
      </c>
      <c r="J145" s="194">
        <f>SUM(J139:J144)</f>
        <v>31</v>
      </c>
      <c r="K145" s="194">
        <f t="shared" ref="K145:M145" si="54">SUM(K139:K144)</f>
        <v>84</v>
      </c>
      <c r="L145" s="194">
        <f t="shared" si="54"/>
        <v>27</v>
      </c>
      <c r="M145" s="194">
        <f t="shared" si="54"/>
        <v>13</v>
      </c>
      <c r="N145" s="193">
        <f>SUM(N139:N144)</f>
        <v>12</v>
      </c>
    </row>
    <row r="146" spans="2:14" s="186" customFormat="1" x14ac:dyDescent="0.25"/>
    <row r="147" spans="2:14" s="186" customFormat="1" x14ac:dyDescent="0.25"/>
    <row r="148" spans="2:14" s="186" customFormat="1" x14ac:dyDescent="0.25">
      <c r="B148" s="195"/>
      <c r="C148" s="1"/>
      <c r="D148" s="1" t="s">
        <v>179</v>
      </c>
      <c r="E148" s="1" t="s">
        <v>180</v>
      </c>
      <c r="F148" s="1" t="s">
        <v>181</v>
      </c>
      <c r="G148" s="1" t="s">
        <v>182</v>
      </c>
      <c r="H148" s="1" t="s">
        <v>183</v>
      </c>
      <c r="I148" s="1" t="s">
        <v>184</v>
      </c>
      <c r="J148" s="1" t="s">
        <v>185</v>
      </c>
      <c r="K148" s="1" t="s">
        <v>186</v>
      </c>
      <c r="L148" s="1" t="s">
        <v>187</v>
      </c>
      <c r="M148" s="1" t="s">
        <v>188</v>
      </c>
      <c r="N148" s="3" t="s">
        <v>189</v>
      </c>
    </row>
    <row r="149" spans="2:14" s="186" customFormat="1" x14ac:dyDescent="0.25">
      <c r="B149" s="152" t="s">
        <v>643</v>
      </c>
      <c r="C149" s="9">
        <f>VLOOKUP($B149,IND!$B$3:$Q$119,5,0)</f>
        <v>24</v>
      </c>
      <c r="D149" s="19" t="s">
        <v>274</v>
      </c>
      <c r="E149" s="47" t="s">
        <v>274</v>
      </c>
      <c r="F149" s="47" t="s">
        <v>274</v>
      </c>
      <c r="G149" s="47" t="s">
        <v>274</v>
      </c>
      <c r="H149" s="47" t="s">
        <v>457</v>
      </c>
      <c r="I149" s="47" t="s">
        <v>274</v>
      </c>
      <c r="J149" s="19" t="s">
        <v>457</v>
      </c>
      <c r="K149" s="47" t="s">
        <v>457</v>
      </c>
      <c r="L149" s="47" t="s">
        <v>274</v>
      </c>
      <c r="M149" s="47" t="s">
        <v>457</v>
      </c>
      <c r="N149" s="11">
        <f t="shared" ref="N149:N154" si="55">SUM(C149:C149)</f>
        <v>24</v>
      </c>
    </row>
    <row r="150" spans="2:14" s="186" customFormat="1" x14ac:dyDescent="0.25">
      <c r="B150" s="153" t="s">
        <v>713</v>
      </c>
      <c r="C150" s="19">
        <f>VLOOKUP($B150,IND!$B$3:$Q$119,5,0)</f>
        <v>18</v>
      </c>
      <c r="D150" s="19">
        <f>VLOOKUP($B150,IND!$B$3:$Q$119,6,0)</f>
        <v>16</v>
      </c>
      <c r="E150" s="19">
        <f>VLOOKUP($B150,IND!$B$3:$Q$121,7,0)</f>
        <v>7</v>
      </c>
      <c r="F150" s="19">
        <f>VLOOKUP($B150,IND!$B$3:$Q$89,8,0)</f>
        <v>22</v>
      </c>
      <c r="G150" s="47">
        <f>VLOOKUP($B150,IND!$B$3:$Q$89,9,0)</f>
        <v>6</v>
      </c>
      <c r="H150" s="47">
        <f>VLOOKUP($B150,IND!$B$3:$Q$89,10,0)</f>
        <v>10</v>
      </c>
      <c r="I150" s="47">
        <f>VLOOKUP($B150,IND!$B$3:$Q$89,11,0)</f>
        <v>18</v>
      </c>
      <c r="J150" s="19">
        <f>VLOOKUP($B150,IND!$B$3:$Q$89,12,0)</f>
        <v>23</v>
      </c>
      <c r="K150" s="19">
        <f>VLOOKUP($B150,IND!$B$3:$Q$89,13,0)</f>
        <v>28</v>
      </c>
      <c r="L150" s="19">
        <f>VLOOKUP($B150,IND!$B$3:$Q$89,14,0)</f>
        <v>21</v>
      </c>
      <c r="M150" s="19">
        <f>VLOOKUP($B150,IND!$B$3:$Q$89,15,0)</f>
        <v>28</v>
      </c>
      <c r="N150" s="11">
        <f t="shared" si="55"/>
        <v>18</v>
      </c>
    </row>
    <row r="151" spans="2:14" s="186" customFormat="1" x14ac:dyDescent="0.25">
      <c r="B151" s="153" t="s">
        <v>642</v>
      </c>
      <c r="C151" s="19">
        <f>VLOOKUP($B151,IND!$B$3:$Q$119,5,0)</f>
        <v>18</v>
      </c>
      <c r="D151" s="19">
        <f>VLOOKUP($B151,IND!$B$3:$Q$119,6,0)</f>
        <v>15</v>
      </c>
      <c r="E151" s="19">
        <f>VLOOKUP($B151,IND!$B$3:$Q$121,7,0)</f>
        <v>10</v>
      </c>
      <c r="F151" s="19">
        <f>VLOOKUP($B151,IND!$B$3:$Q$89,8,0)</f>
        <v>22</v>
      </c>
      <c r="G151" s="47">
        <f>VLOOKUP($B151,IND!$B$3:$Q$89,9,0)</f>
        <v>13</v>
      </c>
      <c r="H151" s="47">
        <f>VLOOKUP($B151,IND!$B$3:$Q$89,10,0)</f>
        <v>23</v>
      </c>
      <c r="I151" s="47">
        <f>VLOOKUP($B151,IND!$B$3:$Q$89,11,0)</f>
        <v>12</v>
      </c>
      <c r="J151" s="19">
        <f>VLOOKUP($B151,IND!$B$3:$Q$89,12,0)</f>
        <v>11</v>
      </c>
      <c r="K151" s="19">
        <f>VLOOKUP($B151,IND!$B$3:$Q$89,13,0)</f>
        <v>23</v>
      </c>
      <c r="L151" s="19">
        <f>VLOOKUP($B151,IND!$B$3:$Q$89,14,0)</f>
        <v>16</v>
      </c>
      <c r="M151" s="19">
        <f>VLOOKUP($B151,IND!$B$3:$Q$89,15,0)</f>
        <v>8</v>
      </c>
      <c r="N151" s="11">
        <f t="shared" si="55"/>
        <v>18</v>
      </c>
    </row>
    <row r="152" spans="2:14" s="186" customFormat="1" x14ac:dyDescent="0.25">
      <c r="B152" s="153" t="s">
        <v>639</v>
      </c>
      <c r="C152" s="19" t="s">
        <v>457</v>
      </c>
      <c r="D152" s="19">
        <f>VLOOKUP($B152,IND!$B$3:$Q$119,6,0)</f>
        <v>21</v>
      </c>
      <c r="E152" s="19">
        <f>VLOOKUP($B152,IND!$B$3:$Q$121,7,0)</f>
        <v>10</v>
      </c>
      <c r="F152" s="19">
        <f>VLOOKUP($B152,IND!$B$3:$Q$89,8,0)</f>
        <v>11</v>
      </c>
      <c r="G152" s="47">
        <f>VLOOKUP($B152,IND!$B$3:$Q$89,9,0)</f>
        <v>13</v>
      </c>
      <c r="H152" s="47">
        <f>VLOOKUP($B152,IND!$B$3:$Q$89,10,0)</f>
        <v>13</v>
      </c>
      <c r="I152" s="47">
        <f>VLOOKUP($B152,IND!$B$3:$Q$89,11,0)</f>
        <v>17</v>
      </c>
      <c r="J152" s="19">
        <f>VLOOKUP($B152,IND!$B$3:$Q$89,12,0)</f>
        <v>23</v>
      </c>
      <c r="K152" s="19">
        <f>VLOOKUP($B152,IND!$B$3:$Q$89,13,0)</f>
        <v>28</v>
      </c>
      <c r="L152" s="19">
        <f>VLOOKUP($B152,IND!$B$3:$Q$89,14,0)</f>
        <v>21</v>
      </c>
      <c r="M152" s="19">
        <f>VLOOKUP($B152,IND!$B$3:$Q$89,15,0)</f>
        <v>28</v>
      </c>
      <c r="N152" s="11">
        <f t="shared" si="55"/>
        <v>0</v>
      </c>
    </row>
    <row r="153" spans="2:14" s="186" customFormat="1" x14ac:dyDescent="0.25">
      <c r="B153" s="153" t="s">
        <v>644</v>
      </c>
      <c r="C153" s="19" t="s">
        <v>457</v>
      </c>
      <c r="D153" s="19" t="s">
        <v>274</v>
      </c>
      <c r="E153" s="19" t="s">
        <v>274</v>
      </c>
      <c r="F153" s="19" t="s">
        <v>274</v>
      </c>
      <c r="G153" s="47" t="s">
        <v>274</v>
      </c>
      <c r="H153" s="47" t="s">
        <v>457</v>
      </c>
      <c r="I153" s="19" t="s">
        <v>274</v>
      </c>
      <c r="J153" s="19" t="s">
        <v>457</v>
      </c>
      <c r="K153" s="19" t="s">
        <v>457</v>
      </c>
      <c r="L153" s="19" t="s">
        <v>274</v>
      </c>
      <c r="M153" s="19" t="s">
        <v>457</v>
      </c>
      <c r="N153" s="11">
        <f t="shared" si="55"/>
        <v>0</v>
      </c>
    </row>
    <row r="154" spans="2:14" s="186" customFormat="1" x14ac:dyDescent="0.25">
      <c r="B154" s="153"/>
      <c r="C154" s="19"/>
      <c r="D154" s="19"/>
      <c r="E154" s="19"/>
      <c r="F154" s="19"/>
      <c r="G154" s="19"/>
      <c r="H154" s="47"/>
      <c r="I154" s="19"/>
      <c r="J154" s="19"/>
      <c r="K154" s="19"/>
      <c r="L154" s="19"/>
      <c r="M154" s="19"/>
      <c r="N154" s="11">
        <f t="shared" si="55"/>
        <v>0</v>
      </c>
    </row>
    <row r="155" spans="2:14" s="186" customFormat="1" x14ac:dyDescent="0.25">
      <c r="B155" s="16" t="s">
        <v>706</v>
      </c>
      <c r="C155" s="194">
        <f>SUM(C149:C154)</f>
        <v>60</v>
      </c>
      <c r="D155" s="194">
        <f t="shared" ref="D155:I155" si="56">SUM(D149:D154)</f>
        <v>52</v>
      </c>
      <c r="E155" s="194">
        <f t="shared" si="56"/>
        <v>27</v>
      </c>
      <c r="F155" s="194">
        <f t="shared" si="56"/>
        <v>55</v>
      </c>
      <c r="G155" s="194">
        <f t="shared" si="56"/>
        <v>32</v>
      </c>
      <c r="H155" s="194">
        <f t="shared" si="56"/>
        <v>46</v>
      </c>
      <c r="I155" s="194">
        <f t="shared" si="56"/>
        <v>47</v>
      </c>
      <c r="J155" s="194">
        <f>SUM(J149:J154)</f>
        <v>57</v>
      </c>
      <c r="K155" s="194">
        <f t="shared" ref="K155:M155" si="57">SUM(K149:K154)</f>
        <v>79</v>
      </c>
      <c r="L155" s="194">
        <f t="shared" si="57"/>
        <v>58</v>
      </c>
      <c r="M155" s="194">
        <f t="shared" si="57"/>
        <v>64</v>
      </c>
      <c r="N155" s="193">
        <f>SUM(N149:N154)</f>
        <v>60</v>
      </c>
    </row>
    <row r="156" spans="2:14" s="186" customFormat="1" x14ac:dyDescent="0.25">
      <c r="B156" s="120"/>
      <c r="C156" s="194"/>
      <c r="D156" s="194"/>
      <c r="E156" s="194"/>
      <c r="F156" s="194"/>
      <c r="G156" s="194"/>
      <c r="H156" s="194"/>
      <c r="I156" s="194"/>
      <c r="J156" s="194"/>
      <c r="K156" s="194"/>
      <c r="L156" s="194"/>
      <c r="M156" s="194"/>
      <c r="N156" s="193"/>
    </row>
    <row r="159" spans="2:14" x14ac:dyDescent="0.25">
      <c r="B159" s="125"/>
    </row>
  </sheetData>
  <sortState ref="B5:N18">
    <sortCondition ref="N5:N18"/>
  </sortState>
  <mergeCells count="3">
    <mergeCell ref="C3:M3"/>
    <mergeCell ref="D19:M19"/>
    <mergeCell ref="D21:M21"/>
  </mergeCells>
  <pageMargins left="0.70866141732283505" right="0.70866141732283505" top="0.74803149606299202" bottom="0.74803149606299202" header="0.31496062992126" footer="0.31496062992126"/>
  <pageSetup paperSize="9" scale="64" fitToHeight="2" orientation="portrait" horizontalDpi="4294967293"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2:N142"/>
  <sheetViews>
    <sheetView topLeftCell="A25" workbookViewId="0">
      <selection activeCell="K53" sqref="K53"/>
    </sheetView>
  </sheetViews>
  <sheetFormatPr defaultRowHeight="15" x14ac:dyDescent="0.25"/>
  <cols>
    <col min="1" max="1" width="13.85546875" bestFit="1" customWidth="1"/>
    <col min="2" max="2" width="15.28515625" bestFit="1" customWidth="1"/>
    <col min="3" max="3" width="15.28515625" style="186" customWidth="1"/>
    <col min="4" max="4" width="13.85546875" bestFit="1" customWidth="1"/>
    <col min="5" max="5" width="13.85546875" style="186" customWidth="1"/>
    <col min="7" max="7" width="11.85546875" style="186" bestFit="1" customWidth="1"/>
    <col min="8" max="8" width="13.85546875" style="150" bestFit="1" customWidth="1"/>
    <col min="9" max="9" width="13.85546875" style="150" customWidth="1"/>
    <col min="10" max="10" width="9.140625" style="150"/>
    <col min="11" max="11" width="13.85546875" style="150" bestFit="1" customWidth="1"/>
    <col min="12" max="13" width="13.85546875" bestFit="1" customWidth="1"/>
  </cols>
  <sheetData>
    <row r="2" spans="1:14" x14ac:dyDescent="0.25">
      <c r="A2" s="49"/>
      <c r="B2" s="48"/>
      <c r="C2" s="48"/>
      <c r="D2" s="50"/>
      <c r="E2" s="50"/>
      <c r="F2" s="48"/>
      <c r="G2" s="48"/>
      <c r="H2" s="291"/>
      <c r="I2" s="291"/>
      <c r="J2" s="292"/>
      <c r="K2" s="293"/>
      <c r="L2" s="48"/>
    </row>
    <row r="3" spans="1:14" x14ac:dyDescent="0.25">
      <c r="B3" s="114"/>
      <c r="C3" s="258"/>
      <c r="D3" s="112"/>
      <c r="E3" s="262"/>
      <c r="F3" s="114"/>
      <c r="G3" s="275"/>
      <c r="H3" s="293"/>
      <c r="I3" s="293"/>
      <c r="J3" s="291"/>
      <c r="K3" s="293"/>
      <c r="L3" s="257"/>
    </row>
    <row r="4" spans="1:14" x14ac:dyDescent="0.25">
      <c r="A4" s="362" t="s">
        <v>359</v>
      </c>
      <c r="B4" s="362"/>
      <c r="C4" s="362"/>
      <c r="D4" s="362"/>
      <c r="E4" s="362"/>
      <c r="F4" s="362"/>
      <c r="G4" s="362"/>
      <c r="H4" s="362"/>
      <c r="I4" s="362"/>
      <c r="J4" s="362"/>
      <c r="K4" s="362"/>
      <c r="L4" s="362"/>
    </row>
    <row r="5" spans="1:14" x14ac:dyDescent="0.25">
      <c r="D5" s="112"/>
      <c r="E5" s="262"/>
      <c r="F5" s="114"/>
      <c r="G5" s="275"/>
      <c r="H5" s="293"/>
      <c r="I5" s="293"/>
      <c r="J5" s="291"/>
      <c r="K5" s="293"/>
      <c r="L5" s="257"/>
    </row>
    <row r="6" spans="1:14" x14ac:dyDescent="0.25">
      <c r="A6" s="199"/>
      <c r="B6" s="197" t="s">
        <v>67</v>
      </c>
      <c r="C6" s="255"/>
      <c r="D6" s="197" t="s">
        <v>164</v>
      </c>
      <c r="E6" s="264"/>
      <c r="F6" s="197" t="s">
        <v>165</v>
      </c>
      <c r="G6" s="271"/>
      <c r="H6" s="294" t="s">
        <v>166</v>
      </c>
      <c r="I6" s="294"/>
      <c r="J6" s="294" t="s">
        <v>167</v>
      </c>
      <c r="K6" s="294" t="s">
        <v>168</v>
      </c>
      <c r="L6" s="186"/>
      <c r="N6" s="125"/>
    </row>
    <row r="7" spans="1:14" x14ac:dyDescent="0.25">
      <c r="A7" s="199"/>
      <c r="B7" s="198" t="s">
        <v>774</v>
      </c>
      <c r="C7" s="256"/>
      <c r="D7" s="198" t="s">
        <v>775</v>
      </c>
      <c r="E7" s="261"/>
      <c r="F7" s="169" t="s">
        <v>777</v>
      </c>
      <c r="G7" s="169"/>
      <c r="H7" s="295" t="s">
        <v>776</v>
      </c>
      <c r="I7" s="295"/>
      <c r="J7" s="295" t="s">
        <v>1125</v>
      </c>
      <c r="K7" s="295" t="s">
        <v>169</v>
      </c>
      <c r="L7" s="198"/>
      <c r="N7" s="125"/>
    </row>
    <row r="8" spans="1:14" x14ac:dyDescent="0.25">
      <c r="A8" s="268" t="s">
        <v>480</v>
      </c>
      <c r="B8" s="268">
        <v>0</v>
      </c>
      <c r="C8" s="268" t="s">
        <v>480</v>
      </c>
      <c r="D8" s="120">
        <v>0</v>
      </c>
      <c r="E8" s="120"/>
      <c r="F8" s="120"/>
      <c r="G8" s="120"/>
      <c r="H8" s="296"/>
      <c r="I8" s="296"/>
      <c r="J8" s="134"/>
      <c r="K8" s="296"/>
      <c r="L8" s="199"/>
      <c r="N8" s="125"/>
    </row>
    <row r="9" spans="1:14" x14ac:dyDescent="0.25">
      <c r="A9" s="268" t="s">
        <v>643</v>
      </c>
      <c r="B9" s="268">
        <v>0</v>
      </c>
      <c r="C9" s="268" t="s">
        <v>643</v>
      </c>
      <c r="D9" s="120">
        <v>0</v>
      </c>
      <c r="E9" s="120"/>
      <c r="F9" s="120"/>
      <c r="G9" s="120"/>
      <c r="H9" s="296"/>
      <c r="I9" s="296"/>
      <c r="J9" s="134"/>
      <c r="K9" s="296"/>
      <c r="L9" s="120"/>
      <c r="N9" s="125"/>
    </row>
    <row r="10" spans="1:14" x14ac:dyDescent="0.25">
      <c r="A10" s="267" t="s">
        <v>713</v>
      </c>
      <c r="B10" s="269" t="str">
        <f>VLOOKUP(A10,'Round 6'!$B$11:$I$81,8,0)</f>
        <v>1-12-0</v>
      </c>
      <c r="C10" s="268" t="s">
        <v>713</v>
      </c>
      <c r="D10" s="277" t="str">
        <f>VLOOKUP(C10,'Round 7'!$B$11:$I$81,8,0)</f>
        <v>0-5-0</v>
      </c>
      <c r="E10" s="268" t="s">
        <v>713</v>
      </c>
      <c r="F10" s="120" t="str">
        <f>VLOOKUP(E10,'Round 8'!$B$11:$I$81,8,0)</f>
        <v>0-4-0</v>
      </c>
      <c r="G10" s="120"/>
      <c r="H10" s="297"/>
      <c r="I10" s="297"/>
      <c r="J10" s="134"/>
      <c r="K10" s="296"/>
      <c r="L10" s="120"/>
      <c r="N10" s="125"/>
    </row>
    <row r="11" spans="1:14" x14ac:dyDescent="0.25">
      <c r="A11" s="267" t="s">
        <v>546</v>
      </c>
      <c r="B11" s="269" t="str">
        <f>VLOOKUP(A11,'Round 6'!$B$11:$I$81,8,0)</f>
        <v>0-1-0</v>
      </c>
      <c r="C11" s="134"/>
      <c r="D11" s="120"/>
      <c r="E11" s="268" t="s">
        <v>539</v>
      </c>
      <c r="F11" s="120" t="str">
        <f>VLOOKUP(E11,'Round 8'!$B$11:$I$81,8,0)</f>
        <v>0-13-0</v>
      </c>
      <c r="H11" s="297"/>
      <c r="I11" s="297"/>
      <c r="J11" s="134"/>
      <c r="K11" s="296"/>
      <c r="L11" s="120"/>
      <c r="N11" s="125"/>
    </row>
    <row r="12" spans="1:14" x14ac:dyDescent="0.25">
      <c r="A12" s="268" t="s">
        <v>415</v>
      </c>
      <c r="B12" s="268">
        <v>0</v>
      </c>
      <c r="C12" s="268" t="s">
        <v>415</v>
      </c>
      <c r="D12" s="120">
        <v>0</v>
      </c>
      <c r="F12" s="120"/>
      <c r="H12" s="296"/>
      <c r="I12" s="296"/>
      <c r="J12" s="134"/>
      <c r="K12" s="296"/>
      <c r="L12" s="120"/>
      <c r="N12" s="125"/>
    </row>
    <row r="13" spans="1:14" x14ac:dyDescent="0.25">
      <c r="A13" s="268" t="s">
        <v>137</v>
      </c>
      <c r="B13" s="268" t="str">
        <f>VLOOKUP(A13,'Round 6'!$B$11:$I$81,8,0)</f>
        <v>0</v>
      </c>
      <c r="C13" s="268" t="s">
        <v>137</v>
      </c>
      <c r="D13" s="120" t="str">
        <f>VLOOKUP(C13,'Round 7'!$B$11:$I$81,8,0)</f>
        <v>0-7-0</v>
      </c>
      <c r="E13" s="120"/>
      <c r="F13" s="120"/>
      <c r="G13" s="268" t="s">
        <v>539</v>
      </c>
      <c r="H13" s="134" t="str">
        <f>VLOOKUP(I23,'Round 9'!$B$11:$I$81,8,0)</f>
        <v>7-3-0</v>
      </c>
      <c r="I13" s="134"/>
      <c r="J13" s="134"/>
      <c r="K13" s="298"/>
      <c r="L13" s="120"/>
      <c r="N13" s="125"/>
    </row>
    <row r="14" spans="1:14" x14ac:dyDescent="0.25">
      <c r="A14" s="267" t="s">
        <v>592</v>
      </c>
      <c r="B14" s="269">
        <v>0</v>
      </c>
      <c r="C14" s="268" t="s">
        <v>539</v>
      </c>
      <c r="D14" s="120" t="str">
        <f>VLOOKUP(C14,'Round 7'!$B$11:$I$81,8,0)</f>
        <v>21-1-0</v>
      </c>
      <c r="E14" s="120"/>
      <c r="F14" s="120"/>
      <c r="G14" s="268" t="s">
        <v>135</v>
      </c>
      <c r="H14" s="134" t="str">
        <f>VLOOKUP(G14,'Round 9'!$B$11:$I$81,8,0)</f>
        <v>7-0-0</v>
      </c>
      <c r="J14" s="134"/>
      <c r="K14" s="296"/>
      <c r="L14" s="120"/>
      <c r="N14" s="125"/>
    </row>
    <row r="15" spans="1:14" x14ac:dyDescent="0.25">
      <c r="A15" s="267" t="s">
        <v>539</v>
      </c>
      <c r="B15" s="269" t="str">
        <f>VLOOKUP(A15,'Round 6'!$B$11:$I$81,8,0)</f>
        <v>2-11-0</v>
      </c>
      <c r="D15" s="120"/>
      <c r="E15" s="120"/>
      <c r="F15" s="120"/>
      <c r="G15" s="268" t="s">
        <v>581</v>
      </c>
      <c r="H15" s="134">
        <v>0</v>
      </c>
      <c r="I15" s="134"/>
      <c r="J15" s="134"/>
      <c r="K15" s="296"/>
      <c r="L15" s="120"/>
      <c r="N15" s="125"/>
    </row>
    <row r="16" spans="1:14" x14ac:dyDescent="0.25">
      <c r="A16" s="268" t="s">
        <v>302</v>
      </c>
      <c r="B16" s="268" t="str">
        <f>VLOOKUP(A16,'Round 6'!$B$11:$I$81,8,0)</f>
        <v>0</v>
      </c>
      <c r="C16" s="134"/>
      <c r="D16" s="120"/>
      <c r="E16" s="120"/>
      <c r="F16" s="120"/>
      <c r="G16" s="120"/>
      <c r="H16" s="296"/>
      <c r="I16" s="296"/>
      <c r="J16" s="134"/>
      <c r="K16" s="296"/>
      <c r="L16" s="120"/>
      <c r="N16" s="125"/>
    </row>
    <row r="17" spans="1:14" x14ac:dyDescent="0.25">
      <c r="A17" s="268" t="s">
        <v>135</v>
      </c>
      <c r="B17" s="268" t="str">
        <f>VLOOKUP(A17,'Round 6'!$B$11:$I$81,8,0)</f>
        <v>1-14-0</v>
      </c>
      <c r="C17" s="268" t="s">
        <v>135</v>
      </c>
      <c r="D17" s="120" t="str">
        <f>VLOOKUP(C17,'Round 7'!$B$11:$I$81,8,0)</f>
        <v>1-15-0</v>
      </c>
      <c r="E17" s="120"/>
      <c r="F17" s="120"/>
      <c r="G17" s="120"/>
      <c r="H17" s="296"/>
      <c r="I17" s="296"/>
      <c r="J17" s="134"/>
      <c r="K17" s="296"/>
      <c r="L17" s="120"/>
      <c r="N17" s="125"/>
    </row>
    <row r="18" spans="1:14" x14ac:dyDescent="0.25">
      <c r="A18" s="267" t="s">
        <v>141</v>
      </c>
      <c r="B18" s="269">
        <v>0</v>
      </c>
      <c r="C18" s="268" t="s">
        <v>547</v>
      </c>
      <c r="D18" s="120" t="str">
        <f>VLOOKUP(C18,'Round 7'!$B$11:$I$81,8,0)</f>
        <v>0-14-0</v>
      </c>
      <c r="F18" s="120"/>
      <c r="G18" s="120"/>
      <c r="H18" s="297"/>
      <c r="I18" s="297"/>
      <c r="J18" s="134"/>
      <c r="K18" s="296"/>
      <c r="L18" s="120"/>
      <c r="N18" s="125"/>
    </row>
    <row r="19" spans="1:14" x14ac:dyDescent="0.25">
      <c r="A19" s="267" t="s">
        <v>547</v>
      </c>
      <c r="B19" s="269" t="str">
        <f>VLOOKUP(A19,'Round 6'!$B$11:$I$81,8,0)</f>
        <v>0-1-0</v>
      </c>
      <c r="C19" s="134"/>
      <c r="D19" s="120"/>
      <c r="E19" s="268" t="s">
        <v>135</v>
      </c>
      <c r="F19" s="120" t="str">
        <f>VLOOKUP(E19,'Round 8'!$B$11:$I$81,8,0)</f>
        <v>1-7-0</v>
      </c>
      <c r="G19" s="120"/>
      <c r="H19" s="296"/>
      <c r="I19" s="296"/>
      <c r="J19" s="134"/>
      <c r="K19" s="296"/>
      <c r="L19" s="120"/>
      <c r="N19" s="125"/>
    </row>
    <row r="20" spans="1:14" x14ac:dyDescent="0.25">
      <c r="A20" s="268" t="s">
        <v>581</v>
      </c>
      <c r="B20" s="268" t="str">
        <f>VLOOKUP(A20,'Round 6'!$B$11:$I$81,8,0)</f>
        <v>0-3-8</v>
      </c>
      <c r="C20" s="134"/>
      <c r="D20" s="120"/>
      <c r="E20" s="268" t="s">
        <v>581</v>
      </c>
      <c r="F20" s="120" t="str">
        <f>VLOOKUP(E20,'Round 8'!$B$11:$I$81,8,0)</f>
        <v>1-7-0</v>
      </c>
      <c r="G20" s="120"/>
      <c r="H20" s="296"/>
      <c r="I20" s="296"/>
      <c r="J20" s="134"/>
      <c r="K20" s="296"/>
      <c r="L20" s="120"/>
      <c r="N20" s="125"/>
    </row>
    <row r="21" spans="1:14" x14ac:dyDescent="0.25">
      <c r="A21" s="268" t="s">
        <v>638</v>
      </c>
      <c r="B21" s="268" t="str">
        <f>VLOOKUP(A21,'Round 6'!$B$11:$I$81,8,0)</f>
        <v>0</v>
      </c>
      <c r="C21" s="268" t="s">
        <v>581</v>
      </c>
      <c r="D21" s="120">
        <v>0</v>
      </c>
      <c r="E21" s="268" t="s">
        <v>549</v>
      </c>
      <c r="F21" s="120">
        <v>0</v>
      </c>
      <c r="G21" s="120"/>
      <c r="H21" s="296"/>
      <c r="I21" s="296"/>
      <c r="J21" s="134"/>
      <c r="K21" s="297"/>
      <c r="L21" s="120"/>
      <c r="N21" s="125"/>
    </row>
    <row r="22" spans="1:14" x14ac:dyDescent="0.25">
      <c r="A22" s="267" t="s">
        <v>640</v>
      </c>
      <c r="B22" s="269" t="str">
        <f>VLOOKUP(A22,'Round 6'!$B$11:$I$81,8,0)</f>
        <v>0-4-8</v>
      </c>
      <c r="C22" s="268" t="s">
        <v>549</v>
      </c>
      <c r="D22" s="120" t="str">
        <f>VLOOKUP(C22,'Round 7'!$B$11:$I$81,8,0)</f>
        <v>0</v>
      </c>
      <c r="E22" s="120"/>
      <c r="F22" s="120"/>
      <c r="G22" s="120"/>
      <c r="H22" s="296"/>
      <c r="I22" s="296"/>
      <c r="J22" s="134" t="str">
        <f>VLOOKUP(I23,'Round 11'!$B$11:$I$81,8,0)</f>
        <v>0</v>
      </c>
      <c r="K22" s="296"/>
      <c r="L22" s="120"/>
      <c r="N22" s="125"/>
    </row>
    <row r="23" spans="1:14" x14ac:dyDescent="0.25">
      <c r="A23" s="267" t="s">
        <v>549</v>
      </c>
      <c r="B23" s="269" t="str">
        <f>VLOOKUP(A23,'Round 6'!$B$11:$I$81,8,0)</f>
        <v>0-5-0</v>
      </c>
      <c r="C23" s="134"/>
      <c r="D23" s="120"/>
      <c r="E23" s="120"/>
      <c r="F23" s="120"/>
      <c r="G23" s="120"/>
      <c r="H23" s="297"/>
      <c r="I23" s="268" t="s">
        <v>539</v>
      </c>
      <c r="J23" s="134" t="str">
        <f>VLOOKUP(I23,'Round 10'!$B$11:$I$81,8,0)</f>
        <v>2-12-0</v>
      </c>
      <c r="K23" s="296"/>
      <c r="L23" s="120"/>
      <c r="N23" s="125"/>
    </row>
    <row r="24" spans="1:14" x14ac:dyDescent="0.25">
      <c r="A24" s="268" t="s">
        <v>134</v>
      </c>
      <c r="B24" s="268" t="str">
        <f>VLOOKUP(A24,'Round 6'!$B$11:$I$81,8,0)</f>
        <v>6-13-0</v>
      </c>
      <c r="C24" s="134"/>
      <c r="D24" s="120"/>
      <c r="E24" s="120"/>
      <c r="F24" s="120"/>
      <c r="G24" s="120"/>
      <c r="H24" s="296"/>
      <c r="I24" s="268" t="s">
        <v>134</v>
      </c>
      <c r="J24" s="134" t="str">
        <f>VLOOKUP(I24,'Round 10'!$B$11:$I$81,8,0)</f>
        <v>13-13-0</v>
      </c>
      <c r="K24" s="296"/>
      <c r="L24" s="120"/>
      <c r="N24" s="125"/>
    </row>
    <row r="25" spans="1:14" x14ac:dyDescent="0.25">
      <c r="A25" s="268" t="s">
        <v>545</v>
      </c>
      <c r="B25" s="268">
        <v>0</v>
      </c>
      <c r="C25" s="268" t="s">
        <v>134</v>
      </c>
      <c r="D25" s="266" t="str">
        <f>VLOOKUP(C25,'Round 7'!$B$11:$I$81,8,0)</f>
        <v>0-5-0</v>
      </c>
      <c r="E25" s="266"/>
      <c r="F25" s="120"/>
      <c r="G25" s="120"/>
      <c r="H25" s="134"/>
      <c r="I25" s="134"/>
      <c r="J25" s="134" t="str">
        <f>VLOOKUP(I24,'Round 11'!$B$11:$I$81,8,0)</f>
        <v>0-7-0</v>
      </c>
      <c r="K25" s="296"/>
      <c r="L25" s="120"/>
      <c r="N25" s="125"/>
    </row>
    <row r="26" spans="1:14" x14ac:dyDescent="0.25">
      <c r="A26" s="267" t="s">
        <v>210</v>
      </c>
      <c r="B26" s="269">
        <v>0</v>
      </c>
      <c r="C26" s="268" t="s">
        <v>447</v>
      </c>
      <c r="D26" s="120">
        <v>0</v>
      </c>
      <c r="E26" s="268" t="s">
        <v>134</v>
      </c>
      <c r="F26" s="120" t="str">
        <f>VLOOKUP(E26,'Round 8'!$B$11:$I$81,8,0)</f>
        <v>2-1-8</v>
      </c>
      <c r="H26" s="296"/>
      <c r="I26" s="296"/>
      <c r="J26" s="134"/>
      <c r="K26" s="296"/>
      <c r="L26" s="120"/>
      <c r="N26" s="125"/>
    </row>
    <row r="27" spans="1:14" x14ac:dyDescent="0.25">
      <c r="A27" s="267" t="s">
        <v>447</v>
      </c>
      <c r="B27" s="269" t="str">
        <f>VLOOKUP(A27,'Round 6'!$B$11:$I$81,8,0)</f>
        <v>0-1-0</v>
      </c>
      <c r="C27" s="134"/>
      <c r="D27" s="120"/>
      <c r="E27" s="268" t="s">
        <v>541</v>
      </c>
      <c r="F27" s="120" t="str">
        <f>VLOOKUP(E27,'Round 8'!$B$11:$I$81,8,0)</f>
        <v>0-12-0</v>
      </c>
      <c r="H27" s="296"/>
      <c r="I27" s="296"/>
      <c r="J27" s="134"/>
      <c r="K27" s="296"/>
      <c r="L27" s="120"/>
      <c r="N27" s="125"/>
    </row>
    <row r="28" spans="1:14" x14ac:dyDescent="0.25">
      <c r="A28" s="268" t="s">
        <v>541</v>
      </c>
      <c r="B28" s="268" t="str">
        <f>VLOOKUP(A28,'Round 6'!$B$11:$I$81,8,0)</f>
        <v>0-1-0</v>
      </c>
      <c r="C28" s="134"/>
      <c r="D28" s="120"/>
      <c r="F28" s="120"/>
      <c r="G28" s="120"/>
      <c r="H28" s="296"/>
      <c r="I28" s="296"/>
      <c r="J28" s="134"/>
      <c r="K28" s="297"/>
      <c r="L28" s="120"/>
      <c r="N28" s="125"/>
    </row>
    <row r="29" spans="1:14" x14ac:dyDescent="0.25">
      <c r="A29" s="268" t="s">
        <v>419</v>
      </c>
      <c r="B29" s="268" t="str">
        <f>VLOOKUP(A29,'Round 6'!$B$11:$I$81,8,0)</f>
        <v>0</v>
      </c>
      <c r="C29" s="268" t="s">
        <v>541</v>
      </c>
      <c r="D29" s="120" t="str">
        <f>VLOOKUP(C29,'Round 7'!$B$11:$I$81,8,0)</f>
        <v>0-2-0</v>
      </c>
      <c r="E29" s="120"/>
      <c r="F29" s="120"/>
      <c r="G29" s="120"/>
      <c r="H29" s="296"/>
      <c r="I29" s="296"/>
      <c r="J29" s="134"/>
      <c r="K29" s="296"/>
      <c r="L29" s="120"/>
      <c r="N29" s="125"/>
    </row>
    <row r="30" spans="1:14" x14ac:dyDescent="0.25">
      <c r="A30" s="267" t="s">
        <v>668</v>
      </c>
      <c r="B30" s="269" t="str">
        <f>VLOOKUP(A30,'Round 6'!$B$11:$I$81,8,0)</f>
        <v>1-7-8</v>
      </c>
      <c r="C30" s="268" t="s">
        <v>668</v>
      </c>
      <c r="D30" s="120">
        <v>0</v>
      </c>
      <c r="E30" s="120"/>
      <c r="F30" s="120"/>
      <c r="G30" s="268" t="s">
        <v>134</v>
      </c>
      <c r="H30" s="296" t="str">
        <f>VLOOKUP(I24,'Round 9'!$B$11:$I$81,8,0)</f>
        <v>4-8-0</v>
      </c>
      <c r="I30" s="296"/>
      <c r="J30" s="134"/>
      <c r="K30" s="296"/>
      <c r="L30" s="120"/>
      <c r="N30" s="125"/>
    </row>
    <row r="31" spans="1:14" x14ac:dyDescent="0.25">
      <c r="A31" s="267" t="s">
        <v>540</v>
      </c>
      <c r="B31" s="269" t="str">
        <f>VLOOKUP(A31,'Round 6'!$B$11:$I$81,8,0)</f>
        <v>1-1-12</v>
      </c>
      <c r="C31" s="134"/>
      <c r="D31" s="120"/>
      <c r="E31" s="120"/>
      <c r="F31" s="120"/>
      <c r="G31" s="268" t="s">
        <v>595</v>
      </c>
      <c r="H31" s="296" t="str">
        <f>VLOOKUP(G31,'Round 9'!$B$11:$I$81,8,0)</f>
        <v>0-8-0</v>
      </c>
      <c r="I31" s="296"/>
      <c r="J31" s="134"/>
      <c r="K31" s="296"/>
      <c r="L31" s="120"/>
      <c r="N31" s="125"/>
    </row>
    <row r="32" spans="1:14" x14ac:dyDescent="0.25">
      <c r="A32" s="268" t="s">
        <v>442</v>
      </c>
      <c r="B32" s="268">
        <v>0</v>
      </c>
      <c r="C32" s="268" t="s">
        <v>442</v>
      </c>
      <c r="D32" s="120">
        <v>0</v>
      </c>
      <c r="E32" s="120"/>
      <c r="F32" s="120"/>
      <c r="G32" s="120"/>
      <c r="H32" s="296"/>
      <c r="I32" s="296"/>
      <c r="J32" s="134"/>
      <c r="K32" s="134"/>
      <c r="L32" s="120"/>
      <c r="N32" s="125"/>
    </row>
    <row r="33" spans="1:14" x14ac:dyDescent="0.25">
      <c r="A33" s="268" t="s">
        <v>399</v>
      </c>
      <c r="B33" s="268">
        <v>0</v>
      </c>
      <c r="C33" s="268" t="s">
        <v>399</v>
      </c>
      <c r="D33" s="120">
        <v>0</v>
      </c>
      <c r="E33" s="120"/>
      <c r="F33" s="120"/>
      <c r="G33" s="120"/>
      <c r="H33" s="296"/>
      <c r="I33" s="296"/>
      <c r="J33" s="134"/>
      <c r="K33" s="296"/>
      <c r="L33" s="120"/>
      <c r="N33" s="125"/>
    </row>
    <row r="34" spans="1:14" x14ac:dyDescent="0.25">
      <c r="A34" s="267" t="s">
        <v>403</v>
      </c>
      <c r="B34" s="269">
        <v>0</v>
      </c>
      <c r="C34" s="268" t="s">
        <v>595</v>
      </c>
      <c r="D34" s="120" t="str">
        <f>VLOOKUP(C34,'Round 7'!$B$11:$I$81,8,0)</f>
        <v>11-4-0</v>
      </c>
      <c r="E34" s="268" t="s">
        <v>595</v>
      </c>
      <c r="F34" s="120" t="str">
        <f>VLOOKUP(E34,'Round 8'!$B$11:$I$81,8,0)</f>
        <v>0-7-0</v>
      </c>
      <c r="H34" s="297"/>
      <c r="I34" s="297"/>
      <c r="J34" s="134"/>
      <c r="K34" s="296"/>
      <c r="L34" s="120"/>
      <c r="N34" s="125"/>
    </row>
    <row r="35" spans="1:14" x14ac:dyDescent="0.25">
      <c r="A35" s="267" t="s">
        <v>595</v>
      </c>
      <c r="B35" s="269" t="str">
        <f>VLOOKUP(A35,'Round 6'!$B$11:$I$81,8,0)</f>
        <v>4-9-0</v>
      </c>
      <c r="C35" s="134"/>
      <c r="D35" s="120"/>
      <c r="E35" s="268" t="s">
        <v>196</v>
      </c>
      <c r="F35" s="120" t="str">
        <f>VLOOKUP(E35,'Round 8'!$B$11:$I$81,8,0)</f>
        <v>0</v>
      </c>
      <c r="G35" s="120"/>
      <c r="H35" s="297"/>
      <c r="I35" s="297"/>
      <c r="J35" s="134"/>
      <c r="K35" s="296"/>
      <c r="L35" s="120"/>
      <c r="N35" s="125"/>
    </row>
    <row r="36" spans="1:14" x14ac:dyDescent="0.25">
      <c r="A36" s="268" t="s">
        <v>402</v>
      </c>
      <c r="B36" s="268" t="str">
        <f>VLOOKUP(A36,'Round 6'!$B$11:$I$81,8,0)</f>
        <v>0</v>
      </c>
      <c r="C36" s="268" t="s">
        <v>402</v>
      </c>
      <c r="D36" s="120">
        <v>0</v>
      </c>
      <c r="F36" s="120"/>
      <c r="G36" s="120"/>
      <c r="H36" s="296"/>
      <c r="I36" s="296"/>
      <c r="J36" s="134"/>
      <c r="K36" s="296"/>
      <c r="L36" s="120"/>
      <c r="N36" s="125"/>
    </row>
    <row r="37" spans="1:14" x14ac:dyDescent="0.25">
      <c r="A37" s="268" t="s">
        <v>196</v>
      </c>
      <c r="B37" s="268">
        <v>0</v>
      </c>
      <c r="C37" s="268" t="s">
        <v>196</v>
      </c>
      <c r="D37" s="120" t="str">
        <f>VLOOKUP(C37,'Round 7'!$B$11:$I$81,8,0)</f>
        <v>3-10-0</v>
      </c>
      <c r="E37" s="120"/>
      <c r="F37" s="120"/>
      <c r="H37" s="134"/>
      <c r="I37" s="134"/>
      <c r="J37" s="134"/>
      <c r="K37" s="296"/>
      <c r="L37" s="120"/>
    </row>
    <row r="38" spans="1:14" x14ac:dyDescent="0.25">
      <c r="A38" s="267" t="s">
        <v>575</v>
      </c>
      <c r="B38" s="269" t="str">
        <f>VLOOKUP(A38,'Round 6'!$B$11:$I$81,8,0)</f>
        <v>0-6-0</v>
      </c>
      <c r="C38" s="268" t="s">
        <v>575</v>
      </c>
      <c r="D38" s="120">
        <v>0</v>
      </c>
      <c r="E38" s="120"/>
      <c r="F38" s="120"/>
      <c r="H38" s="296"/>
      <c r="I38" s="296"/>
      <c r="J38" s="134"/>
      <c r="K38" s="296"/>
      <c r="L38" s="120"/>
    </row>
    <row r="39" spans="1:14" x14ac:dyDescent="0.25">
      <c r="A39" s="267" t="s">
        <v>131</v>
      </c>
      <c r="B39" s="269">
        <v>0</v>
      </c>
      <c r="C39" s="134"/>
      <c r="D39" s="120"/>
      <c r="E39" s="120"/>
      <c r="F39" s="120"/>
      <c r="H39" s="296"/>
      <c r="I39" s="296"/>
      <c r="J39" s="134"/>
      <c r="K39" s="296"/>
      <c r="L39" s="120"/>
    </row>
    <row r="40" spans="1:14" x14ac:dyDescent="0.25">
      <c r="A40" s="268" t="s">
        <v>410</v>
      </c>
      <c r="B40" s="268" t="str">
        <f>VLOOKUP(A40,'Round 6'!$B$11:$I$81,8,0)</f>
        <v>0-4-8</v>
      </c>
      <c r="C40" s="134"/>
      <c r="D40" s="120"/>
      <c r="E40" s="120"/>
      <c r="F40" s="120"/>
      <c r="H40" s="296"/>
      <c r="I40" s="296"/>
      <c r="J40" s="134"/>
      <c r="K40" s="296"/>
      <c r="L40" s="120"/>
    </row>
    <row r="41" spans="1:14" x14ac:dyDescent="0.25">
      <c r="A41" s="268" t="s">
        <v>537</v>
      </c>
      <c r="B41" s="268">
        <v>0</v>
      </c>
      <c r="C41" s="268" t="s">
        <v>410</v>
      </c>
      <c r="D41" s="120" t="str">
        <f>VLOOKUP(C41,'Round 7'!$B$11:$I$81,8,0)</f>
        <v>0-4-0</v>
      </c>
      <c r="E41" s="268" t="s">
        <v>410</v>
      </c>
      <c r="F41" s="266" t="str">
        <f>VLOOKUP(E41,'Round 8'!$B$11:$I$81,8,0)</f>
        <v>2-7-0</v>
      </c>
      <c r="G41" s="266"/>
      <c r="H41" s="296"/>
      <c r="I41" s="296"/>
      <c r="J41" s="134"/>
      <c r="K41" s="296"/>
      <c r="L41" s="120"/>
    </row>
    <row r="42" spans="1:14" x14ac:dyDescent="0.25">
      <c r="A42" s="267" t="s">
        <v>435</v>
      </c>
      <c r="B42" s="269" t="str">
        <f>VLOOKUP(A42,'Round 6'!$B$11:$I$81,8,0)</f>
        <v>1-0-0</v>
      </c>
      <c r="C42" s="268" t="s">
        <v>435</v>
      </c>
      <c r="D42" s="120" t="str">
        <f>VLOOKUP(C42,'Round 7'!$B$11:$I$81,8,0)</f>
        <v>0-4-0</v>
      </c>
      <c r="E42" s="268" t="s">
        <v>435</v>
      </c>
      <c r="F42" s="120" t="str">
        <f>VLOOKUP(E42,'Round 8'!$B$11:$I$81,8,0)</f>
        <v>1-3-0</v>
      </c>
      <c r="G42" s="120"/>
      <c r="H42" s="297"/>
      <c r="I42" s="297"/>
      <c r="J42" s="134"/>
      <c r="K42" s="296"/>
      <c r="L42" s="120"/>
    </row>
    <row r="43" spans="1:14" x14ac:dyDescent="0.25">
      <c r="A43" s="267" t="s">
        <v>580</v>
      </c>
      <c r="B43" s="269" t="str">
        <f>VLOOKUP(A43,'Round 6'!$B$11:$I$81,8,0)</f>
        <v>0-1-0</v>
      </c>
      <c r="C43" s="134"/>
      <c r="D43" s="266"/>
      <c r="E43" s="268" t="s">
        <v>205</v>
      </c>
      <c r="F43" s="120" t="str">
        <f>VLOOKUP(E43,'Round 8'!$B$11:$I$81,8,0)</f>
        <v>3-12-0</v>
      </c>
      <c r="H43" s="296"/>
      <c r="I43" s="296"/>
      <c r="J43" s="134"/>
      <c r="K43" s="296"/>
      <c r="L43" s="120"/>
    </row>
    <row r="44" spans="1:14" x14ac:dyDescent="0.25">
      <c r="A44" s="268" t="s">
        <v>663</v>
      </c>
      <c r="B44" s="268">
        <v>0</v>
      </c>
      <c r="C44" s="268" t="s">
        <v>663</v>
      </c>
      <c r="D44" s="120">
        <v>0</v>
      </c>
      <c r="F44" s="120"/>
      <c r="G44" s="120"/>
      <c r="H44" s="296"/>
      <c r="I44" s="296"/>
      <c r="J44" s="134"/>
      <c r="K44" s="268" t="s">
        <v>134</v>
      </c>
      <c r="L44" s="120" t="str">
        <f>VLOOKUP(K44,'Round 12'!$B$11:$I$81,8,0)</f>
        <v>0-8-0</v>
      </c>
    </row>
    <row r="45" spans="1:14" x14ac:dyDescent="0.25">
      <c r="A45" s="268" t="s">
        <v>275</v>
      </c>
      <c r="B45" s="268">
        <v>0</v>
      </c>
      <c r="C45" s="268" t="s">
        <v>275</v>
      </c>
      <c r="D45" s="120">
        <v>0</v>
      </c>
      <c r="E45" s="120"/>
      <c r="F45" s="120"/>
      <c r="H45" s="296"/>
      <c r="I45" s="296"/>
      <c r="J45" s="134"/>
      <c r="K45" s="322" t="s">
        <v>531</v>
      </c>
      <c r="L45" s="322" t="str">
        <f>VLOOKUP(K45,'Round 12'!$B$11:$I$81,8,0)</f>
        <v>1-13-0</v>
      </c>
      <c r="M45" s="229" t="s">
        <v>1196</v>
      </c>
    </row>
    <row r="46" spans="1:14" x14ac:dyDescent="0.25">
      <c r="A46" s="267" t="s">
        <v>136</v>
      </c>
      <c r="B46" s="269" t="str">
        <f>VLOOKUP(A46,'Round 6'!$B$11:$I$81,8,0)</f>
        <v>0-10-0</v>
      </c>
      <c r="C46" s="268" t="s">
        <v>205</v>
      </c>
      <c r="D46" s="120" t="str">
        <f>VLOOKUP(C46,'Round 7'!$B$11:$I$81,8,0)</f>
        <v>1-4-0</v>
      </c>
      <c r="E46" s="120"/>
      <c r="F46" s="120"/>
      <c r="G46" s="268" t="s">
        <v>205</v>
      </c>
      <c r="H46" s="296" t="str">
        <f>VLOOKUP(G46,'Round 9'!$B$11:$I$81,8,0)</f>
        <v>0</v>
      </c>
      <c r="I46" s="296"/>
      <c r="J46" s="134"/>
      <c r="K46" s="322" t="s">
        <v>125</v>
      </c>
      <c r="L46" s="322" t="str">
        <f>VLOOKUP(K46,'Round 12'!$B$11:$I$81,8,0)</f>
        <v>5-12-8</v>
      </c>
      <c r="M46" s="229" t="s">
        <v>1195</v>
      </c>
    </row>
    <row r="47" spans="1:14" x14ac:dyDescent="0.25">
      <c r="A47" s="267" t="s">
        <v>205</v>
      </c>
      <c r="B47" s="269" t="str">
        <f>VLOOKUP(A47,'Round 6'!$B$11:$I$81,8,0)</f>
        <v>0-11-0</v>
      </c>
      <c r="C47" s="134"/>
      <c r="D47" s="120"/>
      <c r="E47" s="120"/>
      <c r="F47" s="266"/>
      <c r="G47" s="268" t="s">
        <v>207</v>
      </c>
      <c r="H47" s="297" t="str">
        <f>VLOOKUP(G47,'Round 9'!$B$11:$I$81,8,0)</f>
        <v>2-9-0</v>
      </c>
      <c r="I47" s="297"/>
      <c r="J47" s="134"/>
      <c r="K47" s="296"/>
      <c r="L47" s="120"/>
    </row>
    <row r="48" spans="1:14" x14ac:dyDescent="0.25">
      <c r="A48" s="268" t="s">
        <v>555</v>
      </c>
      <c r="B48" s="268">
        <v>0</v>
      </c>
      <c r="C48" s="134"/>
      <c r="D48" s="120"/>
      <c r="E48" s="120"/>
      <c r="F48" s="120"/>
      <c r="G48" s="268" t="s">
        <v>197</v>
      </c>
      <c r="H48" s="296" t="str">
        <f>VLOOKUP(G48,'Round 9'!$B$11:$I$81,8,0)</f>
        <v>2-10-0</v>
      </c>
      <c r="I48" s="296"/>
      <c r="J48" s="134"/>
      <c r="K48" s="296"/>
      <c r="L48" s="120"/>
    </row>
    <row r="49" spans="1:12" x14ac:dyDescent="0.25">
      <c r="A49" s="268" t="s">
        <v>661</v>
      </c>
      <c r="B49" s="268" t="str">
        <f>VLOOKUP(A49,'Round 6'!$B$11:$I$81,8,0)</f>
        <v>1-4-0</v>
      </c>
      <c r="C49" s="268" t="s">
        <v>661</v>
      </c>
      <c r="D49" s="120" t="str">
        <f>VLOOKUP(C49,'Round 7'!$B$11:$I$81,8,0)</f>
        <v>0-4-0</v>
      </c>
      <c r="E49" s="120"/>
      <c r="F49" s="120"/>
      <c r="G49" s="120"/>
      <c r="H49" s="134"/>
      <c r="I49" s="134"/>
      <c r="J49" s="134"/>
      <c r="K49" s="296"/>
      <c r="L49" s="120"/>
    </row>
    <row r="50" spans="1:12" x14ac:dyDescent="0.25">
      <c r="A50" s="267" t="s">
        <v>207</v>
      </c>
      <c r="B50" s="269" t="str">
        <f>VLOOKUP(A50,'Round 6'!$B$11:$I$81,8,0)</f>
        <v>1-0-0</v>
      </c>
      <c r="C50" s="268" t="s">
        <v>207</v>
      </c>
      <c r="D50" s="120" t="str">
        <f>VLOOKUP(C50,'Round 7'!$B$11:$I$81,8,0)</f>
        <v>0-6-0</v>
      </c>
      <c r="F50" s="120"/>
      <c r="G50" s="120"/>
      <c r="H50" s="296"/>
      <c r="I50" s="296"/>
      <c r="J50" s="134"/>
      <c r="K50" s="296"/>
      <c r="L50" s="120"/>
    </row>
    <row r="51" spans="1:12" x14ac:dyDescent="0.25">
      <c r="A51" s="267" t="s">
        <v>543</v>
      </c>
      <c r="B51" s="269">
        <v>0</v>
      </c>
      <c r="C51" s="134"/>
      <c r="D51" s="120"/>
      <c r="E51" s="268" t="s">
        <v>207</v>
      </c>
      <c r="F51" s="120" t="s">
        <v>82</v>
      </c>
      <c r="H51" s="296"/>
      <c r="I51" s="296"/>
      <c r="J51" s="134"/>
      <c r="K51" s="296"/>
      <c r="L51" s="120"/>
    </row>
    <row r="52" spans="1:12" x14ac:dyDescent="0.25">
      <c r="A52" s="268" t="s">
        <v>197</v>
      </c>
      <c r="B52" s="268" t="str">
        <f>VLOOKUP(A52,'Round 6'!$B$11:$I$81,8,0)</f>
        <v>4-3-0</v>
      </c>
      <c r="C52" s="134"/>
      <c r="D52" s="120"/>
      <c r="E52" s="268" t="s">
        <v>197</v>
      </c>
      <c r="F52" s="120" t="s">
        <v>82</v>
      </c>
      <c r="H52" s="296"/>
      <c r="I52" s="296"/>
      <c r="J52" s="134" t="str">
        <f>VLOOKUP(I53,'Round 11'!$B$11:$I$81,8,0)</f>
        <v>24-8-0</v>
      </c>
      <c r="K52" s="296"/>
      <c r="L52" s="120"/>
    </row>
    <row r="53" spans="1:12" x14ac:dyDescent="0.25">
      <c r="A53" s="268" t="s">
        <v>509</v>
      </c>
      <c r="B53" s="268" t="str">
        <f>VLOOKUP(A53,'Round 6'!$B$11:$I$81,8,0)</f>
        <v>2-7-0</v>
      </c>
      <c r="C53" s="268" t="s">
        <v>197</v>
      </c>
      <c r="D53" s="120" t="str">
        <f>VLOOKUP(C53,'Round 7'!$B$11:$I$81,8,0)</f>
        <v>4-13-0</v>
      </c>
      <c r="F53" s="120"/>
      <c r="H53" s="296"/>
      <c r="I53" s="268" t="s">
        <v>197</v>
      </c>
      <c r="J53" s="134" t="str">
        <f>VLOOKUP(I53,'Round 10'!$B$11:$I$81,8,0)</f>
        <v>6-6-0</v>
      </c>
      <c r="K53" s="296"/>
      <c r="L53" s="120"/>
    </row>
    <row r="54" spans="1:12" x14ac:dyDescent="0.25">
      <c r="A54" s="267" t="s">
        <v>130</v>
      </c>
      <c r="B54" s="269" t="str">
        <f>VLOOKUP(A54,'Round 6'!$B$11:$I$81,8,0)</f>
        <v>4-12-8</v>
      </c>
      <c r="C54" s="268" t="s">
        <v>130</v>
      </c>
      <c r="D54" s="120" t="str">
        <f>VLOOKUP(C54,'Round 7'!$B$11:$I$81,8,0)</f>
        <v>3-11-0</v>
      </c>
      <c r="E54" s="120"/>
      <c r="F54" s="120"/>
      <c r="G54" s="120"/>
      <c r="H54" s="297"/>
      <c r="I54" s="268" t="s">
        <v>531</v>
      </c>
      <c r="J54" s="134" t="str">
        <f>VLOOKUP(I54,'Round 10'!$B$11:$I$81,8,0)</f>
        <v>19-8-12</v>
      </c>
      <c r="K54" s="134"/>
      <c r="L54" s="270"/>
    </row>
    <row r="55" spans="1:12" x14ac:dyDescent="0.25">
      <c r="A55" s="267" t="s">
        <v>532</v>
      </c>
      <c r="B55" s="269" t="str">
        <f>VLOOKUP(A55,'Round 6'!$B$11:$I$81,8,0)</f>
        <v>1-13-8</v>
      </c>
      <c r="C55" s="134"/>
      <c r="D55" s="120"/>
      <c r="E55" s="120"/>
      <c r="F55" s="120"/>
      <c r="G55" s="120"/>
      <c r="H55" s="296"/>
      <c r="I55" s="296"/>
      <c r="J55" s="134" t="str">
        <f>VLOOKUP(I54,'Round 11'!$B$11:$I$81,8,0)</f>
        <v>14-0-0</v>
      </c>
      <c r="K55" s="134"/>
      <c r="L55" s="120"/>
    </row>
    <row r="56" spans="1:12" x14ac:dyDescent="0.25">
      <c r="A56" s="268" t="s">
        <v>192</v>
      </c>
      <c r="B56" s="268" t="str">
        <f>VLOOKUP(A56,'Round 6'!$B$11:$I$81,8,0)</f>
        <v>0-10-0</v>
      </c>
      <c r="C56" s="134"/>
      <c r="D56" s="120"/>
      <c r="E56" s="120"/>
      <c r="F56" s="120"/>
      <c r="G56" s="120"/>
      <c r="H56" s="296"/>
      <c r="I56" s="296"/>
      <c r="J56" s="134"/>
      <c r="K56" s="107"/>
      <c r="L56" s="120"/>
    </row>
    <row r="57" spans="1:12" x14ac:dyDescent="0.25">
      <c r="A57" s="268" t="s">
        <v>132</v>
      </c>
      <c r="B57" s="268" t="str">
        <f>VLOOKUP(A57,'Round 6'!$B$11:$I$81,8,0)</f>
        <v>13-13-0</v>
      </c>
      <c r="C57" s="268" t="s">
        <v>132</v>
      </c>
      <c r="D57" s="120" t="str">
        <f>VLOOKUP(C57,'Round 7'!$B$11:$I$81,8,0)</f>
        <v>0-6-8</v>
      </c>
      <c r="E57" s="120"/>
      <c r="F57" s="120"/>
      <c r="G57" s="120"/>
      <c r="H57" s="296"/>
      <c r="I57" s="296"/>
      <c r="J57" s="134"/>
      <c r="K57" s="107"/>
      <c r="L57" s="266"/>
    </row>
    <row r="58" spans="1:12" x14ac:dyDescent="0.25">
      <c r="A58" s="267" t="s">
        <v>411</v>
      </c>
      <c r="B58" s="269">
        <v>0</v>
      </c>
      <c r="C58" s="268" t="s">
        <v>525</v>
      </c>
      <c r="D58" s="120" t="str">
        <f>VLOOKUP(C58,'Round 7'!$B$11:$I$81,8,0)</f>
        <v>0-7-0</v>
      </c>
      <c r="F58" s="120"/>
      <c r="G58" s="120"/>
      <c r="H58" s="297"/>
      <c r="I58" s="297"/>
      <c r="J58" s="134"/>
      <c r="K58" s="134"/>
      <c r="L58" s="120"/>
    </row>
    <row r="59" spans="1:12" x14ac:dyDescent="0.25">
      <c r="A59" s="267" t="s">
        <v>525</v>
      </c>
      <c r="B59" s="269" t="str">
        <f>VLOOKUP(A59,'Round 6'!$B$11:$I$81,8,0)</f>
        <v>4-8-8</v>
      </c>
      <c r="C59" s="134"/>
      <c r="D59" s="120"/>
      <c r="E59" s="268" t="s">
        <v>525</v>
      </c>
      <c r="F59" s="120" t="str">
        <f>VLOOKUP(E59,'Round 8'!$B$11:$I$81,8,0)</f>
        <v>6-4-0</v>
      </c>
      <c r="H59" s="297"/>
      <c r="I59" s="297"/>
      <c r="J59" s="134"/>
      <c r="K59" s="134"/>
      <c r="L59" s="120"/>
    </row>
    <row r="60" spans="1:12" x14ac:dyDescent="0.25">
      <c r="A60" s="268" t="s">
        <v>527</v>
      </c>
      <c r="B60" s="268" t="str">
        <f>VLOOKUP(A60,'Round 6'!$B$11:$I$81,8,0)</f>
        <v>0-14-0</v>
      </c>
      <c r="C60" s="134"/>
      <c r="D60" s="120"/>
      <c r="E60" s="268" t="s">
        <v>527</v>
      </c>
      <c r="F60" s="120" t="str">
        <f>VLOOKUP(E60,'Round 8'!$B$11:$I$81,8,0)</f>
        <v>1-5-0</v>
      </c>
      <c r="G60" s="120"/>
      <c r="H60" s="296"/>
      <c r="I60" s="296"/>
      <c r="J60" s="134"/>
      <c r="K60" s="297"/>
      <c r="L60" s="120"/>
    </row>
    <row r="61" spans="1:12" x14ac:dyDescent="0.25">
      <c r="A61" s="268" t="s">
        <v>408</v>
      </c>
      <c r="B61" s="268">
        <v>0</v>
      </c>
      <c r="C61" s="268" t="s">
        <v>527</v>
      </c>
      <c r="D61" s="120" t="str">
        <f>VLOOKUP(C61,'Round 7'!$B$11:$I$81,8,0)</f>
        <v>2-7-0</v>
      </c>
      <c r="F61" s="120"/>
      <c r="G61" s="120"/>
      <c r="H61" s="134"/>
      <c r="I61" s="134"/>
      <c r="J61" s="134"/>
      <c r="K61" s="296"/>
      <c r="L61" s="120"/>
    </row>
    <row r="62" spans="1:12" x14ac:dyDescent="0.25">
      <c r="A62" s="267" t="s">
        <v>149</v>
      </c>
      <c r="B62" s="269">
        <v>0</v>
      </c>
      <c r="C62" s="268" t="s">
        <v>149</v>
      </c>
      <c r="D62" s="120" t="str">
        <f>VLOOKUP(C62,'Round 7'!$B$11:$I$81,8,0)</f>
        <v>0</v>
      </c>
      <c r="E62" s="120"/>
      <c r="F62" s="120"/>
      <c r="G62" s="268" t="s">
        <v>525</v>
      </c>
      <c r="H62" s="296" t="str">
        <f>VLOOKUP(G62,'Round 9'!$B$11:$I$81,8,0)</f>
        <v>2-15-0</v>
      </c>
      <c r="I62" s="296"/>
      <c r="J62" s="134"/>
      <c r="K62" s="296"/>
      <c r="L62" s="120"/>
    </row>
    <row r="63" spans="1:12" x14ac:dyDescent="0.25">
      <c r="A63" s="267" t="s">
        <v>647</v>
      </c>
      <c r="B63" s="269">
        <v>0</v>
      </c>
      <c r="C63" s="268" t="s">
        <v>647</v>
      </c>
      <c r="D63" s="120">
        <v>0</v>
      </c>
      <c r="E63" s="120"/>
      <c r="F63" s="120"/>
      <c r="G63" s="268" t="s">
        <v>531</v>
      </c>
      <c r="H63" s="296" t="str">
        <f>VLOOKUP(G63,'Round 9'!$B$11:$I$81,8,0)</f>
        <v>21-7-0</v>
      </c>
      <c r="I63" s="296"/>
      <c r="J63" s="134"/>
      <c r="K63" s="296"/>
      <c r="L63" s="120"/>
    </row>
    <row r="64" spans="1:12" x14ac:dyDescent="0.25">
      <c r="A64" s="268" t="s">
        <v>548</v>
      </c>
      <c r="B64" s="268">
        <v>0</v>
      </c>
      <c r="C64" s="134"/>
      <c r="D64" s="120"/>
      <c r="E64" s="120"/>
      <c r="F64" s="120"/>
      <c r="G64" s="120"/>
      <c r="H64" s="296"/>
      <c r="I64" s="296"/>
      <c r="J64" s="134"/>
      <c r="K64" s="296"/>
      <c r="L64" s="120"/>
    </row>
    <row r="65" spans="1:12" x14ac:dyDescent="0.25">
      <c r="A65" s="268" t="s">
        <v>531</v>
      </c>
      <c r="B65" s="268" t="str">
        <f>VLOOKUP(A65,'Round 6'!$B$11:$I$81,8,0)</f>
        <v>1-13-0</v>
      </c>
      <c r="C65" s="268" t="s">
        <v>531</v>
      </c>
      <c r="D65" s="120" t="str">
        <f>VLOOKUP(C65,'Round 7'!$B$11:$I$81,8,0)</f>
        <v>25-6-0</v>
      </c>
      <c r="E65" s="120"/>
      <c r="F65" s="120"/>
      <c r="H65" s="296"/>
      <c r="I65" s="296"/>
      <c r="J65" s="134"/>
      <c r="K65" s="296"/>
      <c r="L65" s="120"/>
    </row>
    <row r="66" spans="1:12" x14ac:dyDescent="0.25">
      <c r="A66" s="267" t="s">
        <v>639</v>
      </c>
      <c r="B66" s="269" t="str">
        <f>VLOOKUP(A66,'Round 6'!$B$11:$I$81,8,0)</f>
        <v>0-4-0</v>
      </c>
      <c r="C66" s="268" t="s">
        <v>639</v>
      </c>
      <c r="D66" s="120" t="str">
        <f>VLOOKUP(C66,'Round 7'!$B$11:$I$81,8,0)</f>
        <v>0-7-0</v>
      </c>
      <c r="E66" s="268" t="s">
        <v>531</v>
      </c>
      <c r="F66" s="120" t="str">
        <f>VLOOKUP(E66,'Round 8'!$B$11:$I$81,8,0)</f>
        <v>2-9-8</v>
      </c>
      <c r="H66" s="297"/>
      <c r="I66" s="297"/>
      <c r="J66" s="134"/>
      <c r="K66" s="296"/>
      <c r="L66" s="120"/>
    </row>
    <row r="67" spans="1:12" x14ac:dyDescent="0.25">
      <c r="A67" s="267" t="s">
        <v>644</v>
      </c>
      <c r="B67" s="269">
        <v>0</v>
      </c>
      <c r="C67" s="134"/>
      <c r="D67" s="120"/>
      <c r="E67" s="268" t="s">
        <v>191</v>
      </c>
      <c r="F67" s="120" t="str">
        <f>VLOOKUP(E67,'Round 8'!$B$11:$I$81,8,0)</f>
        <v>0-1-0</v>
      </c>
      <c r="G67" s="120"/>
      <c r="H67" s="296"/>
      <c r="I67" s="296"/>
      <c r="J67" s="134"/>
      <c r="K67" s="296"/>
      <c r="L67" s="120"/>
    </row>
    <row r="68" spans="1:12" x14ac:dyDescent="0.25">
      <c r="A68" s="268" t="s">
        <v>524</v>
      </c>
      <c r="B68" s="268">
        <v>0</v>
      </c>
      <c r="C68" s="268" t="s">
        <v>524</v>
      </c>
      <c r="D68" s="120">
        <v>0</v>
      </c>
      <c r="F68" s="120"/>
      <c r="G68" s="120"/>
      <c r="H68" s="296"/>
      <c r="I68" s="296"/>
      <c r="J68" s="134"/>
      <c r="K68" s="296"/>
      <c r="L68" s="120"/>
    </row>
    <row r="69" spans="1:12" x14ac:dyDescent="0.25">
      <c r="A69" s="268" t="s">
        <v>138</v>
      </c>
      <c r="B69" s="268">
        <v>0</v>
      </c>
      <c r="C69" s="268" t="s">
        <v>138</v>
      </c>
      <c r="D69" s="120">
        <v>0</v>
      </c>
      <c r="E69" s="120"/>
      <c r="F69" s="120"/>
      <c r="H69" s="296"/>
      <c r="I69" s="296"/>
      <c r="J69" s="134"/>
      <c r="K69" s="297"/>
      <c r="L69" s="120"/>
    </row>
    <row r="70" spans="1:12" x14ac:dyDescent="0.25">
      <c r="A70" s="267" t="s">
        <v>194</v>
      </c>
      <c r="B70" s="269">
        <v>0</v>
      </c>
      <c r="C70" s="268" t="s">
        <v>191</v>
      </c>
      <c r="D70" s="120" t="str">
        <f>VLOOKUP(C70,'Round 7'!$B$11:$I$81,8,0)</f>
        <v>0-2-0</v>
      </c>
      <c r="E70" s="120"/>
      <c r="F70" s="120"/>
      <c r="H70" s="297"/>
      <c r="I70" s="297"/>
      <c r="J70" s="134"/>
      <c r="K70" s="296"/>
      <c r="L70" s="120"/>
    </row>
    <row r="71" spans="1:12" x14ac:dyDescent="0.25">
      <c r="A71" s="267" t="s">
        <v>191</v>
      </c>
      <c r="B71" s="269" t="str">
        <f>VLOOKUP(A71,'Round 6'!$B$11:$I$81,8,0)</f>
        <v>9-6-0</v>
      </c>
      <c r="C71" s="134"/>
      <c r="D71" s="120"/>
      <c r="E71" s="120"/>
      <c r="F71" s="120"/>
      <c r="H71" s="297"/>
      <c r="I71" s="297"/>
      <c r="J71" s="134"/>
      <c r="K71" s="296"/>
      <c r="L71" s="120"/>
    </row>
    <row r="72" spans="1:12" x14ac:dyDescent="0.25">
      <c r="A72" s="268" t="s">
        <v>148</v>
      </c>
      <c r="B72" s="268" t="str">
        <f>VLOOKUP(A72,'Round 6'!$B$11:$I$81,8,0)</f>
        <v>22-15-0</v>
      </c>
      <c r="C72" s="134"/>
      <c r="D72" s="120"/>
      <c r="E72" s="120"/>
      <c r="F72" s="120"/>
      <c r="G72" s="120"/>
      <c r="H72" s="134"/>
      <c r="I72" s="134"/>
      <c r="J72" s="134"/>
      <c r="K72" s="296"/>
      <c r="L72" s="120"/>
    </row>
    <row r="73" spans="1:12" x14ac:dyDescent="0.25">
      <c r="A73" s="268" t="s">
        <v>357</v>
      </c>
      <c r="B73" s="268">
        <v>0</v>
      </c>
      <c r="C73" s="268" t="s">
        <v>148</v>
      </c>
      <c r="D73" s="120" t="str">
        <f>VLOOKUP(C73,'Round 7'!$B$11:$I$81,8,0)</f>
        <v>0-7-0</v>
      </c>
      <c r="E73" s="120"/>
      <c r="F73" s="120"/>
      <c r="G73" s="120"/>
      <c r="H73" s="296"/>
      <c r="I73" s="296"/>
      <c r="J73" s="134"/>
      <c r="K73" s="296"/>
      <c r="L73" s="120"/>
    </row>
    <row r="74" spans="1:12" x14ac:dyDescent="0.25">
      <c r="A74" s="267" t="s">
        <v>664</v>
      </c>
      <c r="B74" s="269">
        <v>0</v>
      </c>
      <c r="C74" s="268" t="s">
        <v>125</v>
      </c>
      <c r="D74" s="120" t="str">
        <f>VLOOKUP(C74,'Round 7'!$B$11:$I$81,8,0)</f>
        <v>0-9-0</v>
      </c>
      <c r="F74" s="120"/>
      <c r="H74" s="296"/>
      <c r="I74" s="296"/>
      <c r="J74" s="134"/>
      <c r="K74" s="107"/>
      <c r="L74" s="120"/>
    </row>
    <row r="75" spans="1:12" x14ac:dyDescent="0.25">
      <c r="A75" s="267" t="s">
        <v>125</v>
      </c>
      <c r="B75" s="269" t="str">
        <f>VLOOKUP(A75,'Round 6'!$B$11:$I$81,8,0)</f>
        <v>2-5-0</v>
      </c>
      <c r="C75" s="134"/>
      <c r="D75" s="120"/>
      <c r="E75" s="268" t="s">
        <v>125</v>
      </c>
      <c r="F75" s="120" t="str">
        <f>VLOOKUP(E75,'Round 8'!$B$11:$I$81,8,0)</f>
        <v>16-15-0</v>
      </c>
      <c r="H75" s="296"/>
      <c r="I75" s="296"/>
      <c r="J75" s="134"/>
      <c r="K75" s="107"/>
      <c r="L75" s="120"/>
    </row>
    <row r="76" spans="1:12" x14ac:dyDescent="0.25">
      <c r="A76" s="268" t="s">
        <v>538</v>
      </c>
      <c r="B76" s="268" t="str">
        <f>VLOOKUP(A76,'Round 6'!$B$11:$I$81,8,0)</f>
        <v>5-0-0</v>
      </c>
      <c r="C76" s="134"/>
      <c r="D76" s="120"/>
      <c r="E76" s="268" t="s">
        <v>538</v>
      </c>
      <c r="F76" s="120" t="str">
        <f>VLOOKUP(E76,'Round 8'!$B$11:$I$81,8,0)</f>
        <v>12-11-0</v>
      </c>
      <c r="G76" s="120"/>
      <c r="H76" s="297"/>
      <c r="I76" s="297"/>
      <c r="J76" s="134"/>
      <c r="K76" s="107"/>
      <c r="L76" s="120"/>
    </row>
    <row r="77" spans="1:12" x14ac:dyDescent="0.25">
      <c r="A77" s="268" t="s">
        <v>536</v>
      </c>
      <c r="B77" s="268" t="str">
        <f>VLOOKUP(A77,'Round 6'!$B$11:$I$81,8,0)</f>
        <v>0-2-0</v>
      </c>
      <c r="C77" s="268" t="s">
        <v>538</v>
      </c>
      <c r="D77" s="120" t="str">
        <f>VLOOKUP(C77,'Round 7'!$B$11:$I$81,8,0)</f>
        <v>3-15-0</v>
      </c>
      <c r="F77" s="120"/>
      <c r="G77" s="120"/>
      <c r="H77" s="107"/>
      <c r="I77" s="107"/>
      <c r="J77" s="107"/>
      <c r="K77" s="107"/>
      <c r="L77" s="120"/>
    </row>
    <row r="78" spans="1:12" x14ac:dyDescent="0.25">
      <c r="A78" s="267" t="s">
        <v>642</v>
      </c>
      <c r="B78" s="269" t="str">
        <f>VLOOKUP(A78,'Round 6'!$B$11:$I$81,8,0)</f>
        <v>0-2-0</v>
      </c>
      <c r="C78" s="268" t="s">
        <v>533</v>
      </c>
      <c r="D78" s="120" t="str">
        <f>VLOOKUP(C78,'Round 7'!$B$11:$I$81,8,0)</f>
        <v>1-3-0</v>
      </c>
      <c r="E78" s="120"/>
      <c r="F78" s="120"/>
      <c r="G78" s="268" t="s">
        <v>125</v>
      </c>
      <c r="H78" s="107" t="str">
        <f>VLOOKUP(G78,'Round 9'!$B$11:$I$81,8,0)</f>
        <v>5-3-0</v>
      </c>
      <c r="I78" s="107"/>
      <c r="J78" s="107"/>
      <c r="K78" s="107"/>
      <c r="L78" s="120"/>
    </row>
    <row r="79" spans="1:12" x14ac:dyDescent="0.25">
      <c r="A79" s="267" t="s">
        <v>533</v>
      </c>
      <c r="B79" s="269" t="str">
        <f>VLOOKUP(A79,'Round 6'!$B$11:$I$81,8,0)</f>
        <v>2-5-4</v>
      </c>
      <c r="C79" s="134"/>
      <c r="D79" s="120"/>
      <c r="E79" s="120"/>
      <c r="F79" s="120"/>
      <c r="G79" s="268" t="s">
        <v>421</v>
      </c>
      <c r="H79" s="107" t="str">
        <f>VLOOKUP(G79,'Round 9'!$B$11:$I$81,8,0)</f>
        <v>0</v>
      </c>
      <c r="I79" s="107"/>
      <c r="J79" s="107"/>
      <c r="K79" s="107"/>
      <c r="L79" s="120"/>
    </row>
    <row r="80" spans="1:12" x14ac:dyDescent="0.25">
      <c r="A80" s="268" t="s">
        <v>142</v>
      </c>
      <c r="B80" s="268">
        <v>0</v>
      </c>
      <c r="C80" s="268" t="s">
        <v>142</v>
      </c>
      <c r="D80" s="52">
        <v>0</v>
      </c>
      <c r="E80" s="52"/>
      <c r="F80" s="52"/>
      <c r="G80" s="52"/>
      <c r="H80" s="107"/>
      <c r="I80" s="107"/>
      <c r="J80" s="107"/>
      <c r="K80" s="134"/>
      <c r="L80" s="120"/>
    </row>
    <row r="81" spans="1:12" x14ac:dyDescent="0.25">
      <c r="A81" s="268" t="s">
        <v>421</v>
      </c>
      <c r="B81" s="268" t="str">
        <f>VLOOKUP(A81,'Round 6'!$B$11:$I$81,8,0)</f>
        <v>0</v>
      </c>
      <c r="C81" s="268" t="s">
        <v>421</v>
      </c>
      <c r="D81" s="120" t="str">
        <f>VLOOKUP(C81,'Round 7'!$B$11:$I$81,8,0)</f>
        <v>0-8-0</v>
      </c>
      <c r="E81" s="120"/>
      <c r="F81" s="120"/>
      <c r="G81" s="120"/>
      <c r="H81" s="107"/>
      <c r="I81" s="107"/>
      <c r="J81" s="107" t="str">
        <f>VLOOKUP(I82,'Round 11'!$B$11:$I$81,8,0)</f>
        <v>1-3-0</v>
      </c>
      <c r="K81" s="107"/>
      <c r="L81" s="120"/>
    </row>
    <row r="82" spans="1:12" x14ac:dyDescent="0.25">
      <c r="A82" s="267" t="s">
        <v>535</v>
      </c>
      <c r="B82" s="269" t="str">
        <f>VLOOKUP(A82,'Round 6'!$B$11:$I$81,8,0)</f>
        <v>0</v>
      </c>
      <c r="C82" s="268" t="s">
        <v>535</v>
      </c>
      <c r="D82" s="120" t="str">
        <f>VLOOKUP(C82,'Round 7'!$B$11:$I$81,8,0)</f>
        <v>0-5-0</v>
      </c>
      <c r="E82" s="120"/>
      <c r="F82" s="120"/>
      <c r="H82" s="107"/>
      <c r="I82" s="268" t="s">
        <v>125</v>
      </c>
      <c r="J82" s="107" t="str">
        <f>VLOOKUP(I82,'Round 10'!$B$11:$I$81,8,0)</f>
        <v>24-14-8</v>
      </c>
      <c r="K82" s="107"/>
      <c r="L82" s="120"/>
    </row>
    <row r="83" spans="1:12" x14ac:dyDescent="0.25">
      <c r="A83" s="267" t="s">
        <v>195</v>
      </c>
      <c r="B83" s="269">
        <v>0</v>
      </c>
      <c r="C83" s="268" t="s">
        <v>195</v>
      </c>
      <c r="D83" s="120">
        <v>0</v>
      </c>
      <c r="E83" s="268" t="s">
        <v>421</v>
      </c>
      <c r="F83" s="266" t="str">
        <f>VLOOKUP(E83,'Round 8'!$B$11:$I$81,8,0)</f>
        <v>10-8-0</v>
      </c>
      <c r="H83" s="297"/>
      <c r="I83" s="268" t="s">
        <v>563</v>
      </c>
      <c r="J83" s="134" t="str">
        <f>VLOOKUP(I83,'Round 10'!$B$11:$I$81,8,0)</f>
        <v>7-7-0</v>
      </c>
      <c r="K83" s="107"/>
      <c r="L83" s="120"/>
    </row>
    <row r="84" spans="1:12" x14ac:dyDescent="0.25">
      <c r="A84" s="268" t="s">
        <v>520</v>
      </c>
      <c r="B84" s="268" t="str">
        <f>VLOOKUP(A84,'Round 6'!$B$11:$I$81,8,0)</f>
        <v>0-1-0</v>
      </c>
      <c r="C84" s="134"/>
      <c r="D84" s="120"/>
      <c r="E84" s="268" t="s">
        <v>534</v>
      </c>
      <c r="F84" s="120" t="str">
        <f>VLOOKUP(E84,'Round 8'!$B$11:$I$81,8,0)</f>
        <v>1-9-0</v>
      </c>
      <c r="H84" s="296"/>
      <c r="I84" s="296"/>
      <c r="J84" s="134" t="str">
        <f>VLOOKUP(I83,'Round 11'!$B$11:$I$81,8,0)</f>
        <v>1-10-0</v>
      </c>
      <c r="K84" s="107"/>
      <c r="L84" s="120"/>
    </row>
    <row r="85" spans="1:12" x14ac:dyDescent="0.25">
      <c r="A85" s="268" t="s">
        <v>534</v>
      </c>
      <c r="B85" s="268" t="str">
        <f>VLOOKUP(A85,'Round 6'!$B$11:$I$81,8,0)</f>
        <v>1-3-0</v>
      </c>
      <c r="C85" s="268" t="s">
        <v>534</v>
      </c>
      <c r="D85" s="120" t="str">
        <f>VLOOKUP(C85,'Round 7'!$B$11:$I$81,8,0)</f>
        <v>0-14-0</v>
      </c>
      <c r="F85" s="120"/>
      <c r="G85" s="120"/>
      <c r="H85" s="134"/>
      <c r="I85" s="134"/>
      <c r="J85" s="134"/>
      <c r="K85" s="107"/>
      <c r="L85" s="120"/>
    </row>
    <row r="86" spans="1:12" x14ac:dyDescent="0.25">
      <c r="A86" s="267" t="s">
        <v>133</v>
      </c>
      <c r="B86" s="269">
        <v>0</v>
      </c>
      <c r="C86" s="268" t="s">
        <v>413</v>
      </c>
      <c r="D86" s="120" t="str">
        <f>VLOOKUP(C86,'Round 7'!$B$11:$I$81,8,0)</f>
        <v>0-4-0</v>
      </c>
      <c r="E86" s="120"/>
      <c r="F86" s="120"/>
      <c r="G86" s="268" t="s">
        <v>563</v>
      </c>
      <c r="H86" s="296" t="str">
        <f>VLOOKUP(G86,'Round 9'!$B$11:$I$81,8,0)</f>
        <v>8-6-0</v>
      </c>
      <c r="I86" s="296"/>
      <c r="J86" s="134"/>
      <c r="K86" s="107"/>
      <c r="L86" s="120"/>
    </row>
    <row r="87" spans="1:12" x14ac:dyDescent="0.25">
      <c r="A87" s="267" t="s">
        <v>413</v>
      </c>
      <c r="B87" s="269" t="str">
        <f>VLOOKUP(A87,'Round 6'!$B$11:$I$81,8,0)</f>
        <v>0-4-0</v>
      </c>
      <c r="C87" s="134"/>
      <c r="D87" s="120"/>
      <c r="E87" s="120"/>
      <c r="F87" s="120"/>
      <c r="G87" s="268" t="s">
        <v>959</v>
      </c>
      <c r="H87" s="296" t="e">
        <f>VLOOKUP(G87,'Round 9'!$B$11:$I$81,8,0)</f>
        <v>#N/A</v>
      </c>
      <c r="I87" s="296"/>
      <c r="J87" s="134"/>
      <c r="K87" s="107"/>
      <c r="L87" s="120"/>
    </row>
    <row r="88" spans="1:12" x14ac:dyDescent="0.25">
      <c r="A88" s="268" t="s">
        <v>563</v>
      </c>
      <c r="B88" s="268" t="str">
        <f>VLOOKUP(A88,'Round 6'!$B$11:$I$81,8,0)</f>
        <v>2-0-0</v>
      </c>
      <c r="C88" s="134"/>
      <c r="D88" s="120"/>
      <c r="E88" s="120"/>
      <c r="F88" s="120"/>
      <c r="G88" s="120"/>
      <c r="H88" s="296"/>
      <c r="I88" s="296"/>
      <c r="J88" s="134"/>
      <c r="K88" s="107"/>
      <c r="L88" s="120"/>
    </row>
    <row r="89" spans="1:12" x14ac:dyDescent="0.25">
      <c r="A89" s="268" t="s">
        <v>204</v>
      </c>
      <c r="B89" s="268" t="str">
        <f>VLOOKUP(A89,'Round 6'!$B$11:$I$81,8,0)</f>
        <v>0-11-0</v>
      </c>
      <c r="C89" s="268" t="s">
        <v>563</v>
      </c>
      <c r="D89" s="120" t="str">
        <f>VLOOKUP(C89,'Round 7'!$B$11:$I$81,8,0)</f>
        <v>2-3-0</v>
      </c>
      <c r="E89" s="120"/>
      <c r="F89" s="120"/>
      <c r="G89" s="120"/>
      <c r="H89" s="296"/>
      <c r="I89" s="296"/>
      <c r="J89" s="134"/>
      <c r="K89" s="107"/>
      <c r="L89" s="120"/>
    </row>
    <row r="90" spans="1:12" x14ac:dyDescent="0.25">
      <c r="A90" s="267" t="s">
        <v>554</v>
      </c>
      <c r="B90" s="269">
        <v>0</v>
      </c>
      <c r="C90" s="268" t="s">
        <v>554</v>
      </c>
      <c r="D90" s="120">
        <v>0</v>
      </c>
      <c r="E90" s="120"/>
      <c r="F90" s="120"/>
      <c r="G90" s="120"/>
      <c r="H90" s="297"/>
      <c r="I90" s="297"/>
      <c r="J90" s="134"/>
      <c r="K90" s="107"/>
      <c r="L90" s="120"/>
    </row>
    <row r="91" spans="1:12" x14ac:dyDescent="0.25">
      <c r="A91" s="267" t="s">
        <v>418</v>
      </c>
      <c r="B91" s="269" t="str">
        <f>VLOOKUP(A91,'Round 6'!$B$11:$I$81,8,0)</f>
        <v>0</v>
      </c>
      <c r="C91" s="268" t="s">
        <v>418</v>
      </c>
      <c r="D91" s="120" t="str">
        <f>VLOOKUP(C91,'Round 7'!$B$11:$I$81,8,0)</f>
        <v>0-2-0</v>
      </c>
      <c r="E91" s="268" t="s">
        <v>563</v>
      </c>
      <c r="F91" s="120" t="str">
        <f>VLOOKUP(E91,'Round 8'!$B$11:$I$81,8,0)</f>
        <v>1-8-0</v>
      </c>
      <c r="H91" s="296"/>
      <c r="I91" s="296"/>
      <c r="J91" s="134"/>
      <c r="K91" s="296"/>
      <c r="L91" s="120"/>
    </row>
    <row r="92" spans="1:12" x14ac:dyDescent="0.25">
      <c r="A92" s="268" t="s">
        <v>528</v>
      </c>
      <c r="B92" s="268">
        <v>0</v>
      </c>
      <c r="C92" s="134"/>
      <c r="D92" s="52"/>
      <c r="E92" s="268" t="s">
        <v>526</v>
      </c>
      <c r="F92" s="52" t="str">
        <f>VLOOKUP(E92,'Round 8'!$B$11:$I$81,8,0)</f>
        <v>1-7-0</v>
      </c>
      <c r="G92" s="52"/>
      <c r="H92" s="296"/>
      <c r="I92" s="296"/>
      <c r="J92" s="134"/>
      <c r="K92" s="107"/>
      <c r="L92" s="120"/>
    </row>
    <row r="93" spans="1:12" x14ac:dyDescent="0.25">
      <c r="A93" s="268" t="s">
        <v>526</v>
      </c>
      <c r="B93" s="268" t="str">
        <f>VLOOKUP(A93,'Round 6'!$B$11:$I$81,8,0)</f>
        <v>4-0-0</v>
      </c>
      <c r="C93" s="268" t="s">
        <v>526</v>
      </c>
      <c r="D93" s="120" t="str">
        <f>VLOOKUP(C93,'Round 7'!$B$11:$I$81,8,0)</f>
        <v>0-8-0</v>
      </c>
      <c r="F93" s="120"/>
      <c r="G93" s="120"/>
      <c r="H93" s="296"/>
      <c r="I93" s="296"/>
      <c r="J93" s="134"/>
      <c r="K93" s="107"/>
      <c r="L93" s="120"/>
    </row>
    <row r="94" spans="1:12" x14ac:dyDescent="0.25">
      <c r="A94" s="134"/>
      <c r="B94" s="52"/>
      <c r="C94" s="268" t="s">
        <v>959</v>
      </c>
      <c r="D94" s="120">
        <v>0</v>
      </c>
      <c r="E94" s="120"/>
      <c r="F94" s="120"/>
      <c r="G94" s="120"/>
      <c r="H94" s="107"/>
      <c r="I94" s="107"/>
      <c r="J94" s="134"/>
      <c r="K94" s="107"/>
      <c r="L94" s="120"/>
    </row>
    <row r="95" spans="1:12" x14ac:dyDescent="0.25">
      <c r="A95" s="134"/>
      <c r="B95" s="52"/>
      <c r="C95" s="134"/>
      <c r="D95" s="120"/>
      <c r="E95" s="120"/>
      <c r="F95" s="120"/>
      <c r="G95" s="120"/>
      <c r="H95" s="297"/>
      <c r="I95" s="297"/>
      <c r="J95" s="134"/>
      <c r="K95" s="107"/>
      <c r="L95" s="120"/>
    </row>
    <row r="96" spans="1:12" x14ac:dyDescent="0.25">
      <c r="A96" s="134"/>
      <c r="B96" s="52"/>
      <c r="C96" s="134"/>
      <c r="D96" s="120"/>
      <c r="E96" s="120"/>
      <c r="F96" s="120"/>
      <c r="G96" s="120"/>
      <c r="H96" s="296"/>
      <c r="I96" s="296"/>
      <c r="J96" s="134"/>
      <c r="K96" s="107"/>
      <c r="L96" s="120"/>
    </row>
    <row r="97" spans="1:12" x14ac:dyDescent="0.25">
      <c r="A97" s="134"/>
      <c r="B97" s="52"/>
      <c r="C97" s="134"/>
      <c r="D97" s="120"/>
      <c r="E97" s="120"/>
      <c r="F97" s="120"/>
      <c r="G97" s="120"/>
      <c r="H97" s="134"/>
      <c r="I97" s="134"/>
      <c r="J97" s="134"/>
      <c r="K97" s="107"/>
      <c r="L97" s="120"/>
    </row>
    <row r="98" spans="1:12" x14ac:dyDescent="0.25">
      <c r="A98" s="134"/>
      <c r="B98" s="52"/>
      <c r="C98" s="134"/>
      <c r="D98" s="120"/>
      <c r="E98" s="120"/>
      <c r="F98" s="120"/>
      <c r="G98" s="120"/>
      <c r="H98" s="296"/>
      <c r="I98" s="296"/>
      <c r="J98" s="134"/>
      <c r="K98" s="107"/>
      <c r="L98" s="120"/>
    </row>
    <row r="99" spans="1:12" x14ac:dyDescent="0.25">
      <c r="A99" s="134"/>
      <c r="B99" s="52"/>
      <c r="C99" s="134"/>
      <c r="D99" s="120"/>
      <c r="E99" s="120"/>
      <c r="F99" s="120"/>
      <c r="G99" s="120"/>
      <c r="H99" s="296"/>
      <c r="I99" s="296"/>
      <c r="J99" s="134"/>
      <c r="K99" s="107"/>
      <c r="L99" s="120"/>
    </row>
    <row r="100" spans="1:12" x14ac:dyDescent="0.25">
      <c r="A100" s="134"/>
      <c r="B100" s="52"/>
      <c r="C100" s="134"/>
      <c r="D100" s="120"/>
      <c r="E100" s="120"/>
      <c r="F100" s="120"/>
      <c r="G100" s="120"/>
      <c r="H100" s="296"/>
      <c r="I100" s="296"/>
      <c r="J100" s="134"/>
      <c r="K100" s="107"/>
      <c r="L100" s="120"/>
    </row>
    <row r="101" spans="1:12" x14ac:dyDescent="0.25">
      <c r="A101" s="134"/>
      <c r="B101" s="52"/>
      <c r="C101" s="134"/>
      <c r="D101" s="120"/>
      <c r="E101" s="120"/>
      <c r="F101" s="120"/>
      <c r="G101" s="120"/>
      <c r="H101" s="107"/>
      <c r="I101" s="107"/>
      <c r="J101" s="107"/>
      <c r="K101" s="107"/>
      <c r="L101" s="120"/>
    </row>
    <row r="102" spans="1:12" x14ac:dyDescent="0.25">
      <c r="A102" s="186"/>
      <c r="B102" s="52"/>
      <c r="C102" s="134"/>
      <c r="D102" s="120"/>
      <c r="E102" s="120"/>
      <c r="F102" s="120"/>
      <c r="G102" s="120"/>
      <c r="H102" s="107"/>
      <c r="I102" s="107"/>
      <c r="J102" s="107"/>
      <c r="K102" s="107"/>
      <c r="L102" s="120"/>
    </row>
    <row r="103" spans="1:12" x14ac:dyDescent="0.25">
      <c r="A103" s="199"/>
      <c r="B103" s="186"/>
      <c r="D103" s="186"/>
      <c r="F103" s="186"/>
      <c r="L103" s="120"/>
    </row>
    <row r="104" spans="1:12" x14ac:dyDescent="0.25">
      <c r="A104" s="186"/>
      <c r="B104" s="186"/>
      <c r="D104" s="186"/>
      <c r="F104" s="186"/>
      <c r="L104" s="186"/>
    </row>
    <row r="105" spans="1:12" x14ac:dyDescent="0.25">
      <c r="A105" s="186"/>
      <c r="B105" s="186"/>
      <c r="D105" s="186"/>
      <c r="F105" s="186"/>
      <c r="L105" s="186"/>
    </row>
    <row r="106" spans="1:12" x14ac:dyDescent="0.25">
      <c r="A106" s="186"/>
      <c r="B106" s="186"/>
      <c r="D106" s="186"/>
      <c r="F106" s="186"/>
      <c r="L106" s="186"/>
    </row>
    <row r="107" spans="1:12" x14ac:dyDescent="0.25">
      <c r="A107" s="186"/>
      <c r="B107" s="186"/>
      <c r="D107" s="186"/>
      <c r="F107" s="186"/>
      <c r="L107" s="186"/>
    </row>
    <row r="108" spans="1:12" x14ac:dyDescent="0.25">
      <c r="A108" s="186"/>
      <c r="B108" s="186"/>
      <c r="D108" s="186"/>
      <c r="F108" s="186"/>
      <c r="L108" s="186"/>
    </row>
    <row r="109" spans="1:12" x14ac:dyDescent="0.25">
      <c r="A109" s="186"/>
      <c r="B109" s="186"/>
      <c r="D109" s="186"/>
      <c r="F109" s="186"/>
      <c r="L109" s="186"/>
    </row>
    <row r="110" spans="1:12" x14ac:dyDescent="0.25">
      <c r="A110" s="186"/>
      <c r="B110" s="186"/>
      <c r="D110" s="186"/>
      <c r="F110" s="186"/>
      <c r="L110" s="186"/>
    </row>
    <row r="111" spans="1:12" x14ac:dyDescent="0.25">
      <c r="A111" s="186"/>
      <c r="B111" s="186"/>
      <c r="D111" s="186"/>
      <c r="F111" s="186"/>
      <c r="L111" s="186"/>
    </row>
    <row r="112" spans="1:12" x14ac:dyDescent="0.25">
      <c r="A112" s="186"/>
      <c r="B112" s="186"/>
      <c r="D112" s="186"/>
      <c r="F112" s="186"/>
      <c r="L112" s="186"/>
    </row>
    <row r="113" spans="1:12" x14ac:dyDescent="0.25">
      <c r="A113" s="186"/>
      <c r="B113" s="186"/>
      <c r="D113" s="186"/>
      <c r="F113" s="186"/>
      <c r="L113" s="186"/>
    </row>
    <row r="114" spans="1:12" x14ac:dyDescent="0.25">
      <c r="A114" s="186"/>
      <c r="B114" s="186"/>
      <c r="D114" s="186"/>
      <c r="F114" s="186"/>
      <c r="L114" s="186"/>
    </row>
    <row r="115" spans="1:12" x14ac:dyDescent="0.25">
      <c r="A115" s="186"/>
      <c r="B115" s="186"/>
      <c r="D115" s="186"/>
      <c r="F115" s="186"/>
      <c r="L115" s="186"/>
    </row>
    <row r="116" spans="1:12" x14ac:dyDescent="0.25">
      <c r="A116" s="186"/>
      <c r="B116" s="186"/>
      <c r="D116" s="186"/>
      <c r="F116" s="186"/>
      <c r="L116" s="186"/>
    </row>
    <row r="117" spans="1:12" x14ac:dyDescent="0.25">
      <c r="A117" s="186"/>
      <c r="B117" s="186"/>
      <c r="D117" s="186"/>
      <c r="F117" s="186"/>
      <c r="L117" s="186"/>
    </row>
    <row r="118" spans="1:12" x14ac:dyDescent="0.25">
      <c r="A118" s="186"/>
      <c r="B118" s="186"/>
      <c r="D118" s="186"/>
      <c r="F118" s="186"/>
      <c r="L118" s="186"/>
    </row>
    <row r="119" spans="1:12" x14ac:dyDescent="0.25">
      <c r="A119" s="186"/>
      <c r="B119" s="186"/>
      <c r="D119" s="186"/>
      <c r="F119" s="186"/>
      <c r="L119" s="186"/>
    </row>
    <row r="120" spans="1:12" x14ac:dyDescent="0.25">
      <c r="A120" s="186"/>
      <c r="B120" s="186"/>
      <c r="D120" s="186"/>
      <c r="F120" s="186"/>
      <c r="L120" s="186"/>
    </row>
    <row r="121" spans="1:12" x14ac:dyDescent="0.25">
      <c r="A121" s="186"/>
      <c r="B121" s="186"/>
      <c r="D121" s="186"/>
      <c r="F121" s="186"/>
      <c r="L121" s="186"/>
    </row>
    <row r="122" spans="1:12" x14ac:dyDescent="0.25">
      <c r="A122" s="186"/>
      <c r="B122" s="186"/>
      <c r="D122" s="186"/>
      <c r="F122" s="186"/>
      <c r="L122" s="186"/>
    </row>
    <row r="123" spans="1:12" x14ac:dyDescent="0.25">
      <c r="A123" s="186"/>
      <c r="B123" s="186"/>
      <c r="D123" s="186"/>
      <c r="F123" s="186"/>
      <c r="L123" s="186"/>
    </row>
    <row r="124" spans="1:12" x14ac:dyDescent="0.25">
      <c r="A124" s="186"/>
      <c r="B124" s="186"/>
      <c r="D124" s="186"/>
      <c r="F124" s="186"/>
      <c r="L124" s="186"/>
    </row>
    <row r="125" spans="1:12" x14ac:dyDescent="0.25">
      <c r="A125" s="186"/>
      <c r="B125" s="186"/>
      <c r="D125" s="186"/>
      <c r="F125" s="186"/>
      <c r="L125" s="186"/>
    </row>
    <row r="126" spans="1:12" x14ac:dyDescent="0.25">
      <c r="A126" s="186"/>
      <c r="B126" s="186"/>
      <c r="D126" s="186"/>
      <c r="F126" s="186"/>
      <c r="L126" s="186"/>
    </row>
    <row r="127" spans="1:12" x14ac:dyDescent="0.25">
      <c r="A127" s="186"/>
      <c r="B127" s="186"/>
      <c r="D127" s="186"/>
      <c r="F127" s="186"/>
      <c r="L127" s="186"/>
    </row>
    <row r="128" spans="1:12" x14ac:dyDescent="0.25">
      <c r="A128" s="186"/>
      <c r="B128" s="186"/>
      <c r="D128" s="186"/>
      <c r="F128" s="186"/>
      <c r="L128" s="186"/>
    </row>
    <row r="129" spans="1:12" x14ac:dyDescent="0.25">
      <c r="A129" s="186"/>
      <c r="B129" s="186"/>
      <c r="D129" s="186"/>
      <c r="F129" s="186"/>
      <c r="L129" s="186"/>
    </row>
    <row r="130" spans="1:12" x14ac:dyDescent="0.25">
      <c r="A130" s="186"/>
      <c r="B130" s="186"/>
      <c r="D130" s="186"/>
      <c r="F130" s="186"/>
      <c r="L130" s="186"/>
    </row>
    <row r="131" spans="1:12" x14ac:dyDescent="0.25">
      <c r="A131" s="186"/>
      <c r="B131" s="186"/>
      <c r="D131" s="186"/>
      <c r="F131" s="186"/>
      <c r="L131" s="186"/>
    </row>
    <row r="132" spans="1:12" x14ac:dyDescent="0.25">
      <c r="A132" s="186"/>
      <c r="B132" s="186"/>
      <c r="D132" s="186"/>
      <c r="F132" s="186"/>
      <c r="L132" s="186"/>
    </row>
    <row r="133" spans="1:12" x14ac:dyDescent="0.25">
      <c r="A133" s="186"/>
      <c r="B133" s="186"/>
      <c r="D133" s="186"/>
      <c r="F133" s="186"/>
      <c r="L133" s="186"/>
    </row>
    <row r="134" spans="1:12" x14ac:dyDescent="0.25">
      <c r="A134" s="186"/>
      <c r="B134" s="186"/>
      <c r="D134" s="186"/>
      <c r="F134" s="186"/>
      <c r="L134" s="186"/>
    </row>
    <row r="135" spans="1:12" x14ac:dyDescent="0.25">
      <c r="A135" s="186"/>
      <c r="B135" s="186"/>
      <c r="D135" s="186"/>
      <c r="F135" s="186"/>
      <c r="L135" s="186"/>
    </row>
    <row r="136" spans="1:12" x14ac:dyDescent="0.25">
      <c r="A136" s="186"/>
      <c r="B136" s="186"/>
      <c r="D136" s="186"/>
      <c r="F136" s="186"/>
      <c r="L136" s="186"/>
    </row>
    <row r="137" spans="1:12" x14ac:dyDescent="0.25">
      <c r="A137" s="186"/>
      <c r="B137" s="186"/>
      <c r="D137" s="186"/>
      <c r="F137" s="186"/>
      <c r="L137" s="186"/>
    </row>
    <row r="138" spans="1:12" x14ac:dyDescent="0.25">
      <c r="A138" s="186"/>
      <c r="B138" s="186"/>
      <c r="D138" s="186"/>
      <c r="F138" s="186"/>
      <c r="L138" s="186"/>
    </row>
    <row r="139" spans="1:12" x14ac:dyDescent="0.25">
      <c r="A139" s="186"/>
      <c r="B139" s="186"/>
      <c r="D139" s="186"/>
      <c r="F139" s="186"/>
      <c r="L139" s="186"/>
    </row>
    <row r="140" spans="1:12" x14ac:dyDescent="0.25">
      <c r="A140" s="186"/>
      <c r="B140" s="186"/>
      <c r="D140" s="186"/>
      <c r="F140" s="186"/>
      <c r="L140" s="186"/>
    </row>
    <row r="141" spans="1:12" x14ac:dyDescent="0.25">
      <c r="A141" s="186"/>
      <c r="B141" s="186"/>
      <c r="D141" s="186"/>
      <c r="F141" s="186"/>
      <c r="L141" s="186"/>
    </row>
    <row r="142" spans="1:12" x14ac:dyDescent="0.25">
      <c r="A142" s="186"/>
      <c r="B142" s="186"/>
      <c r="D142" s="186"/>
      <c r="F142" s="186"/>
      <c r="L142" s="186"/>
    </row>
  </sheetData>
  <mergeCells count="1">
    <mergeCell ref="A4:L4"/>
  </mergeCells>
  <pageMargins left="0.70866141732283505" right="0.70866141732283505" top="0.74803149606299202" bottom="0.74803149606299202" header="0.31496062992126" footer="0.31496062992126"/>
  <pageSetup paperSize="9" scale="66" fitToHeight="2"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41"/>
  <sheetViews>
    <sheetView zoomScaleNormal="100" workbookViewId="0">
      <pane ySplit="9" topLeftCell="A10" activePane="bottomLeft" state="frozen"/>
      <selection activeCell="Z21" sqref="Z21"/>
      <selection pane="bottomLeft" activeCell="B14" sqref="B14:E14"/>
    </sheetView>
  </sheetViews>
  <sheetFormatPr defaultRowHeight="15" x14ac:dyDescent="0.25"/>
  <cols>
    <col min="1" max="1" width="3" bestFit="1" customWidth="1"/>
    <col min="2" max="2" width="14.5703125" bestFit="1" customWidth="1"/>
    <col min="3" max="3" width="12.85546875" customWidth="1"/>
    <col min="4" max="4" width="9.140625" customWidth="1"/>
    <col min="5" max="5" width="9.140625" style="186" customWidth="1"/>
    <col min="6" max="6" width="9.140625" customWidth="1"/>
    <col min="10" max="10" width="9.140625" customWidth="1"/>
    <col min="11" max="11" width="7.85546875" customWidth="1"/>
    <col min="12" max="12" width="2.140625" bestFit="1" customWidth="1"/>
    <col min="13" max="13" width="3.5703125" bestFit="1" customWidth="1"/>
    <col min="14" max="14" width="3.5703125" style="186" customWidth="1"/>
    <col min="15" max="16" width="2.7109375" bestFit="1" customWidth="1"/>
    <col min="17" max="17" width="3.5703125" bestFit="1" customWidth="1"/>
    <col min="18" max="18" width="3.5703125" style="35" bestFit="1" customWidth="1"/>
    <col min="19" max="21" width="3.28515625" style="26" bestFit="1" customWidth="1"/>
    <col min="22" max="22" width="4.140625" style="26" bestFit="1" customWidth="1"/>
    <col min="23" max="23" width="4.140625" style="26" customWidth="1"/>
    <col min="24" max="24" width="3.28515625" style="26" customWidth="1"/>
    <col min="25" max="25" width="2.7109375" style="26" bestFit="1" customWidth="1"/>
  </cols>
  <sheetData>
    <row r="1" spans="1:34" x14ac:dyDescent="0.25">
      <c r="L1" s="72" t="s">
        <v>0</v>
      </c>
      <c r="M1" s="72" t="s">
        <v>1</v>
      </c>
      <c r="N1" s="187"/>
      <c r="O1" s="72"/>
      <c r="P1" s="72"/>
      <c r="Q1" s="75"/>
    </row>
    <row r="2" spans="1:34" x14ac:dyDescent="0.25">
      <c r="B2" s="1" t="s">
        <v>164</v>
      </c>
      <c r="C2" s="348"/>
      <c r="D2" s="348"/>
      <c r="E2" s="189"/>
      <c r="F2" s="74"/>
      <c r="G2" s="3"/>
      <c r="H2" s="4"/>
      <c r="I2" s="74"/>
      <c r="J2" s="74"/>
      <c r="K2" s="74"/>
      <c r="L2" s="72" t="s">
        <v>2</v>
      </c>
      <c r="M2" s="72" t="s">
        <v>3</v>
      </c>
      <c r="N2" s="187"/>
      <c r="O2" s="72"/>
      <c r="P2" s="72" t="s">
        <v>5</v>
      </c>
      <c r="Q2" s="75" t="s">
        <v>4</v>
      </c>
      <c r="R2" s="3"/>
      <c r="S2" s="73"/>
      <c r="T2" s="73" t="s">
        <v>0</v>
      </c>
      <c r="U2" s="26" t="s">
        <v>1</v>
      </c>
      <c r="V2" s="28"/>
      <c r="W2" s="28"/>
      <c r="X2" s="28"/>
      <c r="Y2" s="28"/>
    </row>
    <row r="3" spans="1:34" x14ac:dyDescent="0.25">
      <c r="A3" s="1"/>
      <c r="B3" s="1" t="s">
        <v>615</v>
      </c>
      <c r="C3" s="348"/>
      <c r="D3" s="348"/>
      <c r="E3" s="189"/>
      <c r="F3" s="74"/>
      <c r="G3" s="3"/>
      <c r="H3" s="4"/>
      <c r="I3" s="74"/>
      <c r="J3" s="74"/>
      <c r="K3" s="74"/>
      <c r="L3" s="72" t="s">
        <v>3</v>
      </c>
      <c r="M3" s="72" t="s">
        <v>6</v>
      </c>
      <c r="N3" s="187" t="s">
        <v>15</v>
      </c>
      <c r="O3" s="72"/>
      <c r="P3" s="72" t="s">
        <v>7</v>
      </c>
      <c r="Q3" s="75" t="s">
        <v>3</v>
      </c>
      <c r="R3" s="3"/>
      <c r="S3" s="73"/>
      <c r="T3" s="73" t="s">
        <v>2</v>
      </c>
      <c r="U3" s="28" t="s">
        <v>3</v>
      </c>
      <c r="V3" s="73" t="s">
        <v>5</v>
      </c>
      <c r="W3" s="188"/>
      <c r="X3" s="73"/>
      <c r="Y3" s="77"/>
    </row>
    <row r="4" spans="1:34" x14ac:dyDescent="0.25">
      <c r="A4" s="1"/>
      <c r="B4" s="21">
        <v>43041</v>
      </c>
      <c r="C4" s="348"/>
      <c r="D4" s="348"/>
      <c r="E4" s="189"/>
      <c r="F4" s="74"/>
      <c r="G4" s="3"/>
      <c r="H4" s="4"/>
      <c r="I4" s="74"/>
      <c r="J4" s="74"/>
      <c r="K4" s="74"/>
      <c r="L4" s="72" t="s">
        <v>9</v>
      </c>
      <c r="M4" s="72" t="s">
        <v>10</v>
      </c>
      <c r="N4" s="187"/>
      <c r="O4" s="72"/>
      <c r="P4" s="72" t="s">
        <v>11</v>
      </c>
      <c r="Q4" s="75" t="s">
        <v>8</v>
      </c>
      <c r="R4" s="3" t="s">
        <v>4</v>
      </c>
      <c r="S4" s="73"/>
      <c r="T4" s="73" t="s">
        <v>3</v>
      </c>
      <c r="U4" s="28" t="s">
        <v>6</v>
      </c>
      <c r="V4" s="73" t="s">
        <v>7</v>
      </c>
      <c r="W4" s="188" t="s">
        <v>4</v>
      </c>
      <c r="X4" s="73"/>
      <c r="Y4" s="77" t="s">
        <v>8</v>
      </c>
    </row>
    <row r="5" spans="1:34" ht="15" customHeight="1" x14ac:dyDescent="0.25">
      <c r="A5" s="1"/>
      <c r="B5" s="1" t="s">
        <v>203</v>
      </c>
      <c r="C5" s="348"/>
      <c r="D5" s="348"/>
      <c r="E5" s="189"/>
      <c r="F5" s="74"/>
      <c r="G5" s="3"/>
      <c r="H5" s="4"/>
      <c r="I5" s="74"/>
      <c r="J5" s="74"/>
      <c r="K5" s="74"/>
      <c r="L5" s="72" t="s">
        <v>12</v>
      </c>
      <c r="M5" s="72" t="s">
        <v>2</v>
      </c>
      <c r="N5" s="187" t="s">
        <v>16</v>
      </c>
      <c r="O5" s="72" t="s">
        <v>8</v>
      </c>
      <c r="P5" s="72" t="s">
        <v>4</v>
      </c>
      <c r="Q5" s="75"/>
      <c r="R5" s="3" t="s">
        <v>3</v>
      </c>
      <c r="S5" s="73"/>
      <c r="T5" s="73" t="s">
        <v>9</v>
      </c>
      <c r="U5" s="28" t="s">
        <v>10</v>
      </c>
      <c r="V5" s="73" t="s">
        <v>11</v>
      </c>
      <c r="W5" s="188" t="s">
        <v>9</v>
      </c>
      <c r="X5" s="73" t="s">
        <v>13</v>
      </c>
      <c r="Y5" s="77" t="s">
        <v>2</v>
      </c>
      <c r="AC5" s="349" t="s">
        <v>657</v>
      </c>
      <c r="AD5" s="349"/>
      <c r="AE5" s="349"/>
      <c r="AF5" s="349"/>
      <c r="AG5" s="349"/>
      <c r="AH5" s="349"/>
    </row>
    <row r="6" spans="1:34" x14ac:dyDescent="0.25">
      <c r="A6" s="1"/>
      <c r="B6" s="1"/>
      <c r="C6" s="348"/>
      <c r="D6" s="348"/>
      <c r="E6" s="189"/>
      <c r="F6" s="74"/>
      <c r="G6" s="3"/>
      <c r="H6" s="4"/>
      <c r="I6" s="74"/>
      <c r="J6" s="74"/>
      <c r="K6" s="74"/>
      <c r="L6" s="72" t="s">
        <v>15</v>
      </c>
      <c r="M6" s="72" t="s">
        <v>11</v>
      </c>
      <c r="N6" s="187" t="s">
        <v>3</v>
      </c>
      <c r="O6" s="72" t="s">
        <v>3</v>
      </c>
      <c r="P6" s="72" t="s">
        <v>11</v>
      </c>
      <c r="Q6" s="75" t="s">
        <v>9</v>
      </c>
      <c r="R6" s="3" t="s">
        <v>4</v>
      </c>
      <c r="S6" s="73" t="s">
        <v>8</v>
      </c>
      <c r="T6" s="73" t="s">
        <v>12</v>
      </c>
      <c r="U6" s="28" t="s">
        <v>2</v>
      </c>
      <c r="V6" s="73" t="s">
        <v>4</v>
      </c>
      <c r="W6" s="188" t="s">
        <v>1</v>
      </c>
      <c r="X6" s="73" t="s">
        <v>14</v>
      </c>
      <c r="Y6" s="77" t="s">
        <v>14</v>
      </c>
      <c r="AC6" s="349"/>
      <c r="AD6" s="349"/>
      <c r="AE6" s="349"/>
      <c r="AF6" s="349"/>
      <c r="AG6" s="349"/>
      <c r="AH6" s="349"/>
    </row>
    <row r="7" spans="1:34" x14ac:dyDescent="0.25">
      <c r="A7" s="1"/>
      <c r="B7" s="348"/>
      <c r="C7" s="348"/>
      <c r="D7" s="348"/>
      <c r="E7" s="189"/>
      <c r="F7" s="74"/>
      <c r="G7" s="3"/>
      <c r="H7" s="4"/>
      <c r="I7" s="74"/>
      <c r="J7" s="74"/>
      <c r="K7" s="74"/>
      <c r="L7" s="72" t="s">
        <v>17</v>
      </c>
      <c r="M7" s="72" t="s">
        <v>12</v>
      </c>
      <c r="N7" s="187" t="s">
        <v>2</v>
      </c>
      <c r="O7" s="72" t="s">
        <v>9</v>
      </c>
      <c r="P7" s="72" t="s">
        <v>12</v>
      </c>
      <c r="Q7" s="75" t="s">
        <v>8</v>
      </c>
      <c r="R7" s="3" t="s">
        <v>14</v>
      </c>
      <c r="S7" s="73" t="s">
        <v>3</v>
      </c>
      <c r="T7" s="73" t="s">
        <v>15</v>
      </c>
      <c r="U7" s="73" t="s">
        <v>11</v>
      </c>
      <c r="V7" s="73" t="s">
        <v>11</v>
      </c>
      <c r="W7" s="188" t="s">
        <v>13</v>
      </c>
      <c r="X7" s="73" t="s">
        <v>16</v>
      </c>
      <c r="Y7" s="77" t="s">
        <v>11</v>
      </c>
      <c r="AC7" s="349"/>
      <c r="AD7" s="349"/>
      <c r="AE7" s="349"/>
      <c r="AF7" s="349"/>
      <c r="AG7" s="349"/>
      <c r="AH7" s="349"/>
    </row>
    <row r="8" spans="1:34" x14ac:dyDescent="0.25">
      <c r="A8" s="1"/>
      <c r="B8" s="74"/>
      <c r="C8" s="74"/>
      <c r="D8" s="74"/>
      <c r="E8" s="189"/>
      <c r="F8" s="74"/>
      <c r="G8" s="3"/>
      <c r="H8" s="4"/>
      <c r="I8" s="74"/>
      <c r="J8" s="74"/>
      <c r="K8" s="74"/>
      <c r="L8" s="72" t="s">
        <v>1</v>
      </c>
      <c r="M8" s="72" t="s">
        <v>27</v>
      </c>
      <c r="N8" s="187" t="s">
        <v>17</v>
      </c>
      <c r="O8" s="72" t="s">
        <v>4</v>
      </c>
      <c r="P8" s="72" t="s">
        <v>27</v>
      </c>
      <c r="Q8" s="75" t="s">
        <v>16</v>
      </c>
      <c r="R8" s="3" t="s">
        <v>2</v>
      </c>
      <c r="S8" s="73" t="s">
        <v>9</v>
      </c>
      <c r="T8" s="73" t="s">
        <v>17</v>
      </c>
      <c r="U8" s="73" t="s">
        <v>12</v>
      </c>
      <c r="V8" s="73" t="s">
        <v>12</v>
      </c>
      <c r="W8" s="188" t="s">
        <v>3</v>
      </c>
      <c r="X8" s="73" t="s">
        <v>16</v>
      </c>
      <c r="Y8" s="77" t="s">
        <v>6</v>
      </c>
      <c r="AC8" s="349"/>
      <c r="AD8" s="349"/>
      <c r="AE8" s="349"/>
      <c r="AF8" s="349"/>
      <c r="AG8" s="349"/>
      <c r="AH8" s="349"/>
    </row>
    <row r="9" spans="1:34" x14ac:dyDescent="0.25">
      <c r="A9" s="1" t="s">
        <v>18</v>
      </c>
      <c r="B9" s="74" t="s">
        <v>19</v>
      </c>
      <c r="C9" s="74" t="s">
        <v>20</v>
      </c>
      <c r="D9" s="74" t="s">
        <v>21</v>
      </c>
      <c r="E9" s="189" t="s">
        <v>669</v>
      </c>
      <c r="F9" s="74"/>
      <c r="G9" s="3" t="s">
        <v>25</v>
      </c>
      <c r="H9" s="4" t="s">
        <v>22</v>
      </c>
      <c r="I9" s="74" t="s">
        <v>23</v>
      </c>
      <c r="J9" s="74"/>
      <c r="K9" s="74" t="s">
        <v>24</v>
      </c>
      <c r="L9" s="199" t="s">
        <v>171</v>
      </c>
      <c r="M9" s="199" t="s">
        <v>174</v>
      </c>
      <c r="N9" s="199" t="s">
        <v>715</v>
      </c>
      <c r="O9" s="199" t="s">
        <v>173</v>
      </c>
      <c r="P9" s="199" t="s">
        <v>175</v>
      </c>
      <c r="Q9" s="200" t="s">
        <v>714</v>
      </c>
      <c r="R9" s="3" t="s">
        <v>16</v>
      </c>
      <c r="S9" s="73" t="s">
        <v>4</v>
      </c>
      <c r="T9" s="73" t="s">
        <v>1</v>
      </c>
      <c r="U9" s="73" t="s">
        <v>27</v>
      </c>
      <c r="V9" s="73" t="s">
        <v>27</v>
      </c>
      <c r="W9" s="188" t="s">
        <v>4</v>
      </c>
      <c r="X9" s="73"/>
      <c r="Y9" s="77" t="s">
        <v>17</v>
      </c>
      <c r="AC9" s="349"/>
      <c r="AD9" s="349"/>
      <c r="AE9" s="349"/>
      <c r="AF9" s="349"/>
      <c r="AG9" s="349"/>
      <c r="AH9" s="349"/>
    </row>
    <row r="10" spans="1:34" x14ac:dyDescent="0.25">
      <c r="A10" s="79">
        <v>1</v>
      </c>
      <c r="B10" s="55" t="s">
        <v>532</v>
      </c>
      <c r="C10" s="55" t="s">
        <v>39</v>
      </c>
      <c r="D10" s="55"/>
      <c r="E10" s="55" t="str">
        <f>VLOOKUP(B10,IND!$B$3:$D$121,3,0)</f>
        <v>m</v>
      </c>
      <c r="F10" s="80" t="str">
        <f t="shared" ref="F10:F41" si="0">LEFT(H10,1)</f>
        <v>D</v>
      </c>
      <c r="G10" s="63">
        <v>1</v>
      </c>
      <c r="H10" s="69" t="s">
        <v>629</v>
      </c>
      <c r="I10" s="70" t="s">
        <v>220</v>
      </c>
      <c r="J10" s="70" t="s">
        <v>221</v>
      </c>
      <c r="K10" s="55">
        <f t="shared" ref="K10:K41" si="1">J10*0.0283</f>
        <v>0.7641</v>
      </c>
      <c r="L10" s="55">
        <v>1</v>
      </c>
      <c r="M10" s="55"/>
      <c r="N10" s="55"/>
      <c r="O10" s="55"/>
      <c r="P10" s="55"/>
      <c r="Q10" s="60">
        <f t="shared" ref="Q10:Q41" si="2">SUM(S10:Y10)</f>
        <v>5</v>
      </c>
      <c r="R10" s="61">
        <f t="shared" ref="R10:R41" si="3">SUM(L10:Q10)</f>
        <v>6</v>
      </c>
      <c r="S10" s="30"/>
      <c r="T10" s="31"/>
      <c r="U10" s="31"/>
      <c r="V10" s="31">
        <v>5</v>
      </c>
      <c r="W10" s="31"/>
      <c r="X10" s="31"/>
      <c r="Y10" s="31"/>
      <c r="AC10" s="349"/>
      <c r="AD10" s="349"/>
      <c r="AE10" s="349"/>
      <c r="AF10" s="349"/>
      <c r="AG10" s="349"/>
      <c r="AH10" s="349"/>
    </row>
    <row r="11" spans="1:34" x14ac:dyDescent="0.25">
      <c r="A11" s="62">
        <v>2</v>
      </c>
      <c r="B11" s="85" t="s">
        <v>539</v>
      </c>
      <c r="C11" s="85" t="s">
        <v>127</v>
      </c>
      <c r="D11" s="85"/>
      <c r="E11" s="55" t="str">
        <f>VLOOKUP(B11,IND!$B$3:$D$121,3,0)</f>
        <v>m</v>
      </c>
      <c r="F11" s="80" t="str">
        <f t="shared" si="0"/>
        <v>B</v>
      </c>
      <c r="G11" s="86">
        <v>1</v>
      </c>
      <c r="H11" s="87" t="s">
        <v>65</v>
      </c>
      <c r="I11" s="25" t="s">
        <v>79</v>
      </c>
      <c r="J11" s="83" t="s">
        <v>113</v>
      </c>
      <c r="K11" s="80">
        <f t="shared" si="1"/>
        <v>0.67920000000000003</v>
      </c>
      <c r="L11" s="85">
        <v>1</v>
      </c>
      <c r="M11" s="85"/>
      <c r="N11" s="85"/>
      <c r="O11" s="85"/>
      <c r="P11" s="85"/>
      <c r="Q11" s="19">
        <f t="shared" si="2"/>
        <v>7</v>
      </c>
      <c r="R11" s="36">
        <f t="shared" si="3"/>
        <v>8</v>
      </c>
      <c r="S11" s="33"/>
      <c r="T11" s="34">
        <v>1</v>
      </c>
      <c r="U11" s="34"/>
      <c r="V11" s="34">
        <v>6</v>
      </c>
      <c r="W11" s="34"/>
      <c r="X11" s="34"/>
      <c r="Y11" s="34"/>
      <c r="AC11" s="349"/>
      <c r="AD11" s="349"/>
      <c r="AE11" s="349"/>
      <c r="AF11" s="349"/>
      <c r="AG11" s="349"/>
      <c r="AH11" s="349"/>
    </row>
    <row r="12" spans="1:34" x14ac:dyDescent="0.25">
      <c r="A12" s="84">
        <v>3</v>
      </c>
      <c r="B12" s="85" t="s">
        <v>197</v>
      </c>
      <c r="C12" s="85" t="s">
        <v>162</v>
      </c>
      <c r="D12" s="85"/>
      <c r="E12" s="55" t="str">
        <f>VLOOKUP(B12,IND!$B$3:$D$121,3,0)</f>
        <v>m</v>
      </c>
      <c r="F12" s="80" t="str">
        <f t="shared" si="0"/>
        <v>A</v>
      </c>
      <c r="G12" s="81">
        <v>1</v>
      </c>
      <c r="H12" s="87" t="s">
        <v>100</v>
      </c>
      <c r="I12" s="25" t="s">
        <v>87</v>
      </c>
      <c r="J12" s="25" t="s">
        <v>120</v>
      </c>
      <c r="K12" s="80">
        <f t="shared" si="1"/>
        <v>0.3962</v>
      </c>
      <c r="L12" s="85">
        <v>1</v>
      </c>
      <c r="M12" s="85"/>
      <c r="N12" s="85"/>
      <c r="O12" s="85"/>
      <c r="P12" s="85"/>
      <c r="Q12" s="19">
        <f t="shared" si="2"/>
        <v>7</v>
      </c>
      <c r="R12" s="36">
        <f t="shared" si="3"/>
        <v>8</v>
      </c>
      <c r="S12" s="33">
        <v>1</v>
      </c>
      <c r="T12" s="34">
        <v>3</v>
      </c>
      <c r="U12" s="34">
        <v>1</v>
      </c>
      <c r="V12" s="34">
        <v>1</v>
      </c>
      <c r="W12" s="34"/>
      <c r="X12" s="34">
        <v>1</v>
      </c>
      <c r="Y12" s="34"/>
      <c r="AC12" s="349"/>
      <c r="AD12" s="349"/>
      <c r="AE12" s="349"/>
      <c r="AF12" s="349"/>
      <c r="AG12" s="349"/>
      <c r="AH12" s="349"/>
    </row>
    <row r="13" spans="1:34" x14ac:dyDescent="0.25">
      <c r="A13" s="79">
        <v>4</v>
      </c>
      <c r="B13" s="54" t="s">
        <v>132</v>
      </c>
      <c r="C13" s="54" t="s">
        <v>49</v>
      </c>
      <c r="D13" s="54"/>
      <c r="E13" s="55" t="str">
        <f>VLOOKUP(B13,IND!$B$3:$D$121,3,0)</f>
        <v>m</v>
      </c>
      <c r="F13" s="80" t="str">
        <f t="shared" si="0"/>
        <v>C</v>
      </c>
      <c r="G13" s="56">
        <v>1</v>
      </c>
      <c r="H13" s="57" t="s">
        <v>269</v>
      </c>
      <c r="I13" s="58" t="s">
        <v>233</v>
      </c>
      <c r="J13" s="60">
        <v>7</v>
      </c>
      <c r="K13" s="55">
        <f t="shared" si="1"/>
        <v>0.1981</v>
      </c>
      <c r="L13" s="54"/>
      <c r="M13" s="54"/>
      <c r="N13" s="54"/>
      <c r="O13" s="54"/>
      <c r="P13" s="54"/>
      <c r="Q13" s="60">
        <f t="shared" si="2"/>
        <v>7</v>
      </c>
      <c r="R13" s="61">
        <f t="shared" si="3"/>
        <v>7</v>
      </c>
      <c r="S13" s="33"/>
      <c r="T13" s="34"/>
      <c r="U13" s="34"/>
      <c r="V13" s="34">
        <v>7</v>
      </c>
      <c r="W13" s="34"/>
      <c r="X13" s="34"/>
      <c r="Y13" s="34"/>
      <c r="AC13" s="349"/>
      <c r="AD13" s="349"/>
      <c r="AE13" s="349"/>
      <c r="AF13" s="349"/>
      <c r="AG13" s="349"/>
      <c r="AH13" s="349"/>
    </row>
    <row r="14" spans="1:34" x14ac:dyDescent="0.25">
      <c r="A14" s="64">
        <v>5</v>
      </c>
      <c r="B14" s="85" t="s">
        <v>520</v>
      </c>
      <c r="C14" s="85" t="s">
        <v>37</v>
      </c>
      <c r="D14" s="85"/>
      <c r="E14" s="55" t="str">
        <f>VLOOKUP(B14,IND!$B$3:$D$121,3,0)</f>
        <v>m</v>
      </c>
      <c r="F14" s="80" t="str">
        <f t="shared" si="0"/>
        <v>D</v>
      </c>
      <c r="G14" s="81">
        <v>2</v>
      </c>
      <c r="H14" s="87" t="s">
        <v>623</v>
      </c>
      <c r="I14" s="25" t="s">
        <v>624</v>
      </c>
      <c r="J14" s="25" t="s">
        <v>616</v>
      </c>
      <c r="K14" s="80">
        <f t="shared" si="1"/>
        <v>0.48109999999999997</v>
      </c>
      <c r="L14" s="85">
        <v>1</v>
      </c>
      <c r="M14" s="85"/>
      <c r="N14" s="85"/>
      <c r="O14" s="85"/>
      <c r="P14" s="85"/>
      <c r="Q14" s="19">
        <f t="shared" si="2"/>
        <v>2</v>
      </c>
      <c r="R14" s="36">
        <f t="shared" si="3"/>
        <v>3</v>
      </c>
      <c r="S14" s="33"/>
      <c r="T14" s="34"/>
      <c r="U14" s="34"/>
      <c r="V14" s="34">
        <v>2</v>
      </c>
      <c r="W14" s="34"/>
      <c r="X14" s="34"/>
      <c r="Y14" s="34"/>
      <c r="AC14" s="349"/>
      <c r="AD14" s="349"/>
      <c r="AE14" s="349"/>
      <c r="AF14" s="349"/>
      <c r="AG14" s="349"/>
      <c r="AH14" s="349"/>
    </row>
    <row r="15" spans="1:34" x14ac:dyDescent="0.25">
      <c r="A15" s="62">
        <v>6</v>
      </c>
      <c r="B15" s="85" t="s">
        <v>555</v>
      </c>
      <c r="C15" s="85" t="s">
        <v>556</v>
      </c>
      <c r="D15" s="85"/>
      <c r="E15" s="55" t="str">
        <f>VLOOKUP(B15,IND!$B$3:$D$121,3,0)</f>
        <v>m</v>
      </c>
      <c r="F15" s="80" t="str">
        <f t="shared" si="0"/>
        <v>A</v>
      </c>
      <c r="G15" s="86">
        <v>2</v>
      </c>
      <c r="H15" s="87" t="s">
        <v>230</v>
      </c>
      <c r="I15" s="25" t="s">
        <v>88</v>
      </c>
      <c r="J15" s="25" t="s">
        <v>116</v>
      </c>
      <c r="K15" s="80">
        <f t="shared" si="1"/>
        <v>0.3679</v>
      </c>
      <c r="L15" s="85"/>
      <c r="M15" s="85">
        <v>1</v>
      </c>
      <c r="N15" s="85"/>
      <c r="O15" s="85"/>
      <c r="P15" s="85"/>
      <c r="Q15" s="19">
        <f t="shared" si="2"/>
        <v>10</v>
      </c>
      <c r="R15" s="36">
        <f t="shared" si="3"/>
        <v>11</v>
      </c>
      <c r="S15" s="33">
        <v>1</v>
      </c>
      <c r="T15" s="34"/>
      <c r="U15" s="34">
        <v>4</v>
      </c>
      <c r="V15" s="34">
        <v>4</v>
      </c>
      <c r="W15" s="34"/>
      <c r="X15" s="34">
        <v>1</v>
      </c>
      <c r="Y15" s="34"/>
      <c r="AC15" s="349"/>
      <c r="AD15" s="349"/>
      <c r="AE15" s="349"/>
      <c r="AF15" s="349"/>
      <c r="AG15" s="349"/>
      <c r="AH15" s="349"/>
    </row>
    <row r="16" spans="1:34" x14ac:dyDescent="0.25">
      <c r="A16" s="84">
        <v>7</v>
      </c>
      <c r="B16" s="54" t="s">
        <v>134</v>
      </c>
      <c r="C16" s="54" t="s">
        <v>127</v>
      </c>
      <c r="D16" s="54"/>
      <c r="E16" s="55" t="str">
        <f>VLOOKUP(B16,IND!$B$3:$D$121,3,0)</f>
        <v>m</v>
      </c>
      <c r="F16" s="80" t="str">
        <f t="shared" si="0"/>
        <v>B</v>
      </c>
      <c r="G16" s="63">
        <v>2</v>
      </c>
      <c r="H16" s="57" t="s">
        <v>94</v>
      </c>
      <c r="I16" s="58" t="s">
        <v>278</v>
      </c>
      <c r="J16" s="58" t="s">
        <v>317</v>
      </c>
      <c r="K16" s="55">
        <f t="shared" si="1"/>
        <v>0.22639999999999999</v>
      </c>
      <c r="L16" s="54"/>
      <c r="M16" s="54"/>
      <c r="N16" s="54"/>
      <c r="O16" s="54"/>
      <c r="P16" s="54">
        <v>1</v>
      </c>
      <c r="Q16" s="60">
        <f t="shared" si="2"/>
        <v>2</v>
      </c>
      <c r="R16" s="61">
        <f t="shared" si="3"/>
        <v>3</v>
      </c>
      <c r="S16" s="33"/>
      <c r="T16" s="34"/>
      <c r="U16" s="34">
        <v>1</v>
      </c>
      <c r="V16" s="34">
        <v>1</v>
      </c>
      <c r="W16" s="34"/>
      <c r="X16" s="34"/>
      <c r="Y16" s="34"/>
    </row>
    <row r="17" spans="1:25" x14ac:dyDescent="0.25">
      <c r="A17" s="64">
        <v>8</v>
      </c>
      <c r="B17" s="54" t="s">
        <v>148</v>
      </c>
      <c r="C17" s="54" t="s">
        <v>49</v>
      </c>
      <c r="D17" s="54"/>
      <c r="E17" s="55" t="str">
        <f>VLOOKUP(B17,IND!$B$3:$D$121,3,0)</f>
        <v>m</v>
      </c>
      <c r="F17" s="80" t="str">
        <f t="shared" si="0"/>
        <v>C</v>
      </c>
      <c r="G17" s="56">
        <v>2</v>
      </c>
      <c r="H17" s="57" t="s">
        <v>93</v>
      </c>
      <c r="I17" s="58" t="s">
        <v>291</v>
      </c>
      <c r="J17" s="58" t="s">
        <v>305</v>
      </c>
      <c r="K17" s="55">
        <f t="shared" si="1"/>
        <v>0.16980000000000001</v>
      </c>
      <c r="L17" s="54"/>
      <c r="M17" s="54"/>
      <c r="N17" s="54"/>
      <c r="O17" s="54"/>
      <c r="P17" s="54"/>
      <c r="Q17" s="60">
        <f t="shared" si="2"/>
        <v>6</v>
      </c>
      <c r="R17" s="61">
        <f t="shared" si="3"/>
        <v>6</v>
      </c>
      <c r="S17" s="33"/>
      <c r="T17" s="34"/>
      <c r="U17" s="34"/>
      <c r="V17" s="34">
        <v>6</v>
      </c>
      <c r="W17" s="34"/>
      <c r="X17" s="34"/>
      <c r="Y17" s="34"/>
    </row>
    <row r="18" spans="1:25" x14ac:dyDescent="0.25">
      <c r="A18" s="64">
        <v>9</v>
      </c>
      <c r="B18" s="54" t="s">
        <v>208</v>
      </c>
      <c r="C18" s="54"/>
      <c r="D18" s="54"/>
      <c r="E18" s="55" t="str">
        <f>VLOOKUP(B18,IND!$B$3:$D$121,3,0)</f>
        <v>NM</v>
      </c>
      <c r="F18" s="80" t="str">
        <f t="shared" si="0"/>
        <v>C</v>
      </c>
      <c r="G18" s="63">
        <v>2</v>
      </c>
      <c r="H18" s="57" t="s">
        <v>92</v>
      </c>
      <c r="I18" s="58" t="s">
        <v>291</v>
      </c>
      <c r="J18" s="58" t="s">
        <v>305</v>
      </c>
      <c r="K18" s="55">
        <f t="shared" si="1"/>
        <v>0.16980000000000001</v>
      </c>
      <c r="L18" s="54"/>
      <c r="M18" s="54">
        <v>1</v>
      </c>
      <c r="N18" s="54"/>
      <c r="O18" s="54"/>
      <c r="P18" s="54"/>
      <c r="Q18" s="60">
        <f t="shared" si="2"/>
        <v>3</v>
      </c>
      <c r="R18" s="61">
        <f t="shared" si="3"/>
        <v>4</v>
      </c>
      <c r="S18" s="33"/>
      <c r="T18" s="34"/>
      <c r="U18" s="34">
        <v>2</v>
      </c>
      <c r="V18" s="34">
        <v>1</v>
      </c>
      <c r="W18" s="34"/>
      <c r="X18" s="34"/>
      <c r="Y18" s="34"/>
    </row>
    <row r="19" spans="1:25" x14ac:dyDescent="0.25">
      <c r="A19" s="62">
        <v>10</v>
      </c>
      <c r="B19" s="85" t="s">
        <v>538</v>
      </c>
      <c r="C19" s="85" t="s">
        <v>349</v>
      </c>
      <c r="D19" s="85"/>
      <c r="E19" s="55" t="str">
        <f>VLOOKUP(B19,IND!$B$3:$D$121,3,0)</f>
        <v>m</v>
      </c>
      <c r="F19" s="80" t="str">
        <f t="shared" si="0"/>
        <v>D</v>
      </c>
      <c r="G19" s="86">
        <v>3</v>
      </c>
      <c r="H19" s="87" t="s">
        <v>593</v>
      </c>
      <c r="I19" s="25" t="s">
        <v>345</v>
      </c>
      <c r="J19" s="25" t="s">
        <v>346</v>
      </c>
      <c r="K19" s="80">
        <f t="shared" si="1"/>
        <v>0.41034999999999999</v>
      </c>
      <c r="L19" s="85"/>
      <c r="M19" s="85">
        <v>1</v>
      </c>
      <c r="N19" s="85"/>
      <c r="O19" s="85"/>
      <c r="P19" s="85"/>
      <c r="Q19" s="19">
        <f t="shared" si="2"/>
        <v>12</v>
      </c>
      <c r="R19" s="36">
        <f t="shared" si="3"/>
        <v>13</v>
      </c>
      <c r="S19" s="33"/>
      <c r="T19" s="34">
        <v>2</v>
      </c>
      <c r="U19" s="34"/>
      <c r="V19" s="34">
        <v>10</v>
      </c>
      <c r="W19" s="34"/>
      <c r="X19" s="34"/>
      <c r="Y19" s="34"/>
    </row>
    <row r="20" spans="1:25" x14ac:dyDescent="0.25">
      <c r="A20" s="62">
        <v>11</v>
      </c>
      <c r="B20" s="54" t="s">
        <v>355</v>
      </c>
      <c r="C20" s="54" t="s">
        <v>70</v>
      </c>
      <c r="D20" s="54"/>
      <c r="E20" s="55" t="str">
        <f>VLOOKUP(B20,IND!$B$3:$D$121,3,0)</f>
        <v>NM</v>
      </c>
      <c r="F20" s="80" t="str">
        <f t="shared" si="0"/>
        <v>A</v>
      </c>
      <c r="G20" s="63">
        <v>3</v>
      </c>
      <c r="H20" s="57" t="s">
        <v>219</v>
      </c>
      <c r="I20" s="58" t="s">
        <v>89</v>
      </c>
      <c r="J20" s="58" t="s">
        <v>115</v>
      </c>
      <c r="K20" s="55">
        <f t="shared" si="1"/>
        <v>0.24054999999999999</v>
      </c>
      <c r="L20" s="54"/>
      <c r="M20" s="54">
        <v>2</v>
      </c>
      <c r="N20" s="54"/>
      <c r="O20" s="54"/>
      <c r="P20" s="54"/>
      <c r="Q20" s="60">
        <f t="shared" si="2"/>
        <v>3</v>
      </c>
      <c r="R20" s="61">
        <f t="shared" si="3"/>
        <v>5</v>
      </c>
      <c r="S20" s="33"/>
      <c r="T20" s="34"/>
      <c r="U20" s="34"/>
      <c r="V20" s="34">
        <v>3</v>
      </c>
      <c r="W20" s="34"/>
      <c r="X20" s="34"/>
      <c r="Y20" s="34"/>
    </row>
    <row r="21" spans="1:25" x14ac:dyDescent="0.25">
      <c r="A21" s="79">
        <v>12</v>
      </c>
      <c r="B21" s="54" t="s">
        <v>135</v>
      </c>
      <c r="C21" s="54" t="s">
        <v>39</v>
      </c>
      <c r="D21" s="54"/>
      <c r="E21" s="55" t="str">
        <f>VLOOKUP(B21,IND!$B$3:$D$121,3,0)</f>
        <v>m</v>
      </c>
      <c r="F21" s="80" t="str">
        <f t="shared" si="0"/>
        <v>B</v>
      </c>
      <c r="G21" s="56">
        <v>3</v>
      </c>
      <c r="H21" s="57" t="s">
        <v>61</v>
      </c>
      <c r="I21" s="58" t="s">
        <v>233</v>
      </c>
      <c r="J21" s="58" t="s">
        <v>234</v>
      </c>
      <c r="K21" s="55">
        <f t="shared" si="1"/>
        <v>0.1981</v>
      </c>
      <c r="L21" s="54"/>
      <c r="M21" s="54"/>
      <c r="N21" s="54"/>
      <c r="O21" s="54"/>
      <c r="P21" s="54"/>
      <c r="Q21" s="60">
        <f t="shared" si="2"/>
        <v>7</v>
      </c>
      <c r="R21" s="61">
        <f t="shared" si="3"/>
        <v>7</v>
      </c>
      <c r="S21" s="33"/>
      <c r="T21" s="34">
        <v>1</v>
      </c>
      <c r="U21" s="34"/>
      <c r="V21" s="34">
        <v>6</v>
      </c>
      <c r="W21" s="34"/>
      <c r="X21" s="34"/>
      <c r="Y21" s="34"/>
    </row>
    <row r="22" spans="1:25" x14ac:dyDescent="0.25">
      <c r="A22" s="64">
        <v>13</v>
      </c>
      <c r="B22" s="54" t="s">
        <v>435</v>
      </c>
      <c r="C22" s="54" t="s">
        <v>335</v>
      </c>
      <c r="D22" s="54"/>
      <c r="E22" s="55" t="str">
        <f>VLOOKUP(B22,IND!$B$3:$D$121,3,0)</f>
        <v>m</v>
      </c>
      <c r="F22" s="80" t="str">
        <f t="shared" si="0"/>
        <v>D</v>
      </c>
      <c r="G22" s="63">
        <v>4</v>
      </c>
      <c r="H22" s="57" t="s">
        <v>626</v>
      </c>
      <c r="I22" s="58" t="s">
        <v>87</v>
      </c>
      <c r="J22" s="58" t="s">
        <v>120</v>
      </c>
      <c r="K22" s="55">
        <f t="shared" si="1"/>
        <v>0.3962</v>
      </c>
      <c r="L22" s="54"/>
      <c r="M22" s="54"/>
      <c r="N22" s="54"/>
      <c r="O22" s="54"/>
      <c r="P22" s="54"/>
      <c r="Q22" s="60">
        <f t="shared" si="2"/>
        <v>14</v>
      </c>
      <c r="R22" s="61">
        <f t="shared" si="3"/>
        <v>14</v>
      </c>
      <c r="S22" s="33">
        <v>1</v>
      </c>
      <c r="T22" s="34">
        <v>3</v>
      </c>
      <c r="U22" s="34">
        <v>1</v>
      </c>
      <c r="V22" s="34">
        <v>9</v>
      </c>
      <c r="W22" s="34"/>
      <c r="X22" s="34"/>
      <c r="Y22" s="34"/>
    </row>
    <row r="23" spans="1:25" x14ac:dyDescent="0.25">
      <c r="A23" s="84">
        <v>14</v>
      </c>
      <c r="B23" s="85" t="s">
        <v>411</v>
      </c>
      <c r="C23" s="85" t="s">
        <v>412</v>
      </c>
      <c r="D23" s="85"/>
      <c r="E23" s="55" t="str">
        <f>VLOOKUP(B23,IND!$B$3:$D$121,3,0)</f>
        <v>m</v>
      </c>
      <c r="F23" s="80" t="str">
        <f t="shared" si="0"/>
        <v>A</v>
      </c>
      <c r="G23" s="86">
        <v>4</v>
      </c>
      <c r="H23" s="87" t="s">
        <v>290</v>
      </c>
      <c r="I23" s="25" t="s">
        <v>278</v>
      </c>
      <c r="J23" s="25" t="s">
        <v>317</v>
      </c>
      <c r="K23" s="80">
        <f t="shared" si="1"/>
        <v>0.22639999999999999</v>
      </c>
      <c r="L23" s="85"/>
      <c r="M23" s="85"/>
      <c r="N23" s="85"/>
      <c r="O23" s="85"/>
      <c r="P23" s="85"/>
      <c r="Q23" s="19">
        <f t="shared" si="2"/>
        <v>8</v>
      </c>
      <c r="R23" s="36">
        <f t="shared" si="3"/>
        <v>8</v>
      </c>
      <c r="S23" s="33"/>
      <c r="T23" s="34"/>
      <c r="U23" s="34">
        <v>1</v>
      </c>
      <c r="V23" s="34">
        <v>7</v>
      </c>
      <c r="W23" s="34"/>
      <c r="X23" s="34"/>
      <c r="Y23" s="34"/>
    </row>
    <row r="24" spans="1:25" x14ac:dyDescent="0.25">
      <c r="A24" s="84">
        <v>15</v>
      </c>
      <c r="B24" s="54" t="s">
        <v>204</v>
      </c>
      <c r="C24" s="54" t="s">
        <v>542</v>
      </c>
      <c r="D24" s="54"/>
      <c r="E24" s="55" t="str">
        <f>VLOOKUP(B24,IND!$B$3:$D$121,3,0)</f>
        <v>m</v>
      </c>
      <c r="F24" s="80" t="str">
        <f t="shared" si="0"/>
        <v>C</v>
      </c>
      <c r="G24" s="63">
        <v>4</v>
      </c>
      <c r="H24" s="57" t="s">
        <v>268</v>
      </c>
      <c r="I24" s="58" t="s">
        <v>298</v>
      </c>
      <c r="J24" s="58" t="s">
        <v>314</v>
      </c>
      <c r="K24" s="55">
        <f t="shared" si="1"/>
        <v>0.14149999999999999</v>
      </c>
      <c r="L24" s="54"/>
      <c r="M24" s="54"/>
      <c r="N24" s="54"/>
      <c r="O24" s="54"/>
      <c r="P24" s="54"/>
      <c r="Q24" s="60">
        <f t="shared" si="2"/>
        <v>5</v>
      </c>
      <c r="R24" s="61">
        <f t="shared" si="3"/>
        <v>5</v>
      </c>
      <c r="S24" s="33"/>
      <c r="T24" s="34">
        <v>1</v>
      </c>
      <c r="U24" s="34">
        <v>1</v>
      </c>
      <c r="V24" s="34">
        <v>2</v>
      </c>
      <c r="W24" s="34">
        <v>1</v>
      </c>
      <c r="X24" s="34"/>
      <c r="Y24" s="34"/>
    </row>
    <row r="25" spans="1:25" x14ac:dyDescent="0.25">
      <c r="A25" s="64">
        <v>16</v>
      </c>
      <c r="B25" s="54" t="s">
        <v>447</v>
      </c>
      <c r="C25" s="54" t="s">
        <v>162</v>
      </c>
      <c r="D25" s="54"/>
      <c r="E25" s="55" t="str">
        <f>VLOOKUP(B25,IND!$B$3:$D$121,3,0)</f>
        <v>m</v>
      </c>
      <c r="F25" s="80" t="str">
        <f t="shared" si="0"/>
        <v>B</v>
      </c>
      <c r="G25" s="56">
        <v>4</v>
      </c>
      <c r="H25" s="57" t="s">
        <v>296</v>
      </c>
      <c r="I25" s="58" t="s">
        <v>279</v>
      </c>
      <c r="J25" s="58" t="s">
        <v>311</v>
      </c>
      <c r="K25" s="55">
        <f t="shared" si="1"/>
        <v>0.1132</v>
      </c>
      <c r="L25" s="54"/>
      <c r="M25" s="54"/>
      <c r="N25" s="54"/>
      <c r="O25" s="54"/>
      <c r="P25" s="54"/>
      <c r="Q25" s="60">
        <f t="shared" si="2"/>
        <v>4</v>
      </c>
      <c r="R25" s="61">
        <f t="shared" si="3"/>
        <v>4</v>
      </c>
      <c r="S25" s="33"/>
      <c r="T25" s="34">
        <v>2</v>
      </c>
      <c r="U25" s="34"/>
      <c r="V25" s="34">
        <v>2</v>
      </c>
      <c r="W25" s="34"/>
      <c r="X25" s="34"/>
      <c r="Y25" s="34"/>
    </row>
    <row r="26" spans="1:25" x14ac:dyDescent="0.25">
      <c r="A26" s="79">
        <v>17</v>
      </c>
      <c r="B26" s="54" t="s">
        <v>142</v>
      </c>
      <c r="C26" s="54" t="s">
        <v>53</v>
      </c>
      <c r="D26" s="54"/>
      <c r="E26" s="55" t="str">
        <f>VLOOKUP(B26,IND!$B$3:$D$121,3,0)</f>
        <v>m</v>
      </c>
      <c r="F26" s="80" t="str">
        <f t="shared" si="0"/>
        <v>B</v>
      </c>
      <c r="G26" s="63">
        <v>4</v>
      </c>
      <c r="H26" s="57" t="s">
        <v>60</v>
      </c>
      <c r="I26" s="58" t="s">
        <v>279</v>
      </c>
      <c r="J26" s="58" t="s">
        <v>311</v>
      </c>
      <c r="K26" s="55">
        <f t="shared" si="1"/>
        <v>0.1132</v>
      </c>
      <c r="L26" s="54"/>
      <c r="M26" s="54"/>
      <c r="N26" s="54"/>
      <c r="O26" s="54"/>
      <c r="P26" s="54"/>
      <c r="Q26" s="60">
        <f t="shared" si="2"/>
        <v>4</v>
      </c>
      <c r="R26" s="61">
        <f t="shared" si="3"/>
        <v>4</v>
      </c>
      <c r="S26" s="33"/>
      <c r="T26" s="34"/>
      <c r="U26" s="34">
        <v>1</v>
      </c>
      <c r="V26" s="34">
        <v>3</v>
      </c>
      <c r="W26" s="34"/>
      <c r="X26" s="34"/>
      <c r="Y26" s="34"/>
    </row>
    <row r="27" spans="1:25" x14ac:dyDescent="0.25">
      <c r="A27" s="84">
        <v>18</v>
      </c>
      <c r="B27" s="85" t="s">
        <v>125</v>
      </c>
      <c r="C27" s="85" t="s">
        <v>39</v>
      </c>
      <c r="D27" s="85"/>
      <c r="E27" s="55" t="str">
        <f>VLOOKUP(B27,IND!$B$3:$D$121,3,0)</f>
        <v>m</v>
      </c>
      <c r="F27" s="80" t="str">
        <f t="shared" si="0"/>
        <v>D</v>
      </c>
      <c r="G27" s="86">
        <v>5</v>
      </c>
      <c r="H27" s="87" t="s">
        <v>559</v>
      </c>
      <c r="I27" s="25" t="s">
        <v>337</v>
      </c>
      <c r="J27" s="25" t="s">
        <v>338</v>
      </c>
      <c r="K27" s="80">
        <f t="shared" si="1"/>
        <v>0.33960000000000001</v>
      </c>
      <c r="L27" s="85"/>
      <c r="M27" s="85"/>
      <c r="N27" s="85"/>
      <c r="O27" s="85"/>
      <c r="P27" s="85">
        <v>1</v>
      </c>
      <c r="Q27" s="19">
        <f t="shared" si="2"/>
        <v>7</v>
      </c>
      <c r="R27" s="36">
        <f t="shared" si="3"/>
        <v>8</v>
      </c>
      <c r="S27" s="33"/>
      <c r="T27" s="34">
        <v>1</v>
      </c>
      <c r="U27" s="34"/>
      <c r="V27" s="34">
        <v>6</v>
      </c>
      <c r="W27" s="34"/>
      <c r="X27" s="34"/>
      <c r="Y27" s="34"/>
    </row>
    <row r="28" spans="1:25" x14ac:dyDescent="0.25">
      <c r="A28" s="62">
        <v>19</v>
      </c>
      <c r="B28" s="54" t="s">
        <v>638</v>
      </c>
      <c r="C28" s="54"/>
      <c r="D28" s="54"/>
      <c r="E28" s="55" t="str">
        <f>VLOOKUP(B28,IND!$B$3:$D$121,3,0)</f>
        <v>m</v>
      </c>
      <c r="F28" s="80" t="str">
        <f t="shared" si="0"/>
        <v>A</v>
      </c>
      <c r="G28" s="56">
        <v>5</v>
      </c>
      <c r="H28" s="57" t="s">
        <v>59</v>
      </c>
      <c r="I28" s="58" t="s">
        <v>233</v>
      </c>
      <c r="J28" s="58" t="s">
        <v>234</v>
      </c>
      <c r="K28" s="55">
        <f t="shared" si="1"/>
        <v>0.1981</v>
      </c>
      <c r="L28" s="54"/>
      <c r="M28" s="54"/>
      <c r="N28" s="54"/>
      <c r="O28" s="54"/>
      <c r="P28" s="54"/>
      <c r="Q28" s="60">
        <f t="shared" si="2"/>
        <v>7</v>
      </c>
      <c r="R28" s="61">
        <f t="shared" si="3"/>
        <v>7</v>
      </c>
      <c r="S28" s="33">
        <v>1</v>
      </c>
      <c r="T28" s="34"/>
      <c r="U28" s="34">
        <v>2</v>
      </c>
      <c r="V28" s="34">
        <v>4</v>
      </c>
      <c r="W28" s="34"/>
      <c r="X28" s="34"/>
      <c r="Y28" s="34"/>
    </row>
    <row r="29" spans="1:25" x14ac:dyDescent="0.25">
      <c r="A29" s="79">
        <v>20</v>
      </c>
      <c r="B29" s="54" t="s">
        <v>357</v>
      </c>
      <c r="C29" s="54" t="s">
        <v>358</v>
      </c>
      <c r="D29" s="54"/>
      <c r="E29" s="55" t="str">
        <f>VLOOKUP(B29,IND!$B$3:$D$121,3,0)</f>
        <v>m</v>
      </c>
      <c r="F29" s="80" t="str">
        <f t="shared" si="0"/>
        <v>A</v>
      </c>
      <c r="G29" s="56">
        <v>5</v>
      </c>
      <c r="H29" s="57" t="s">
        <v>50</v>
      </c>
      <c r="I29" s="58" t="s">
        <v>233</v>
      </c>
      <c r="J29" s="58" t="s">
        <v>234</v>
      </c>
      <c r="K29" s="55">
        <f t="shared" si="1"/>
        <v>0.1981</v>
      </c>
      <c r="L29" s="54">
        <v>1</v>
      </c>
      <c r="M29" s="54"/>
      <c r="N29" s="54"/>
      <c r="O29" s="54"/>
      <c r="P29" s="54"/>
      <c r="Q29" s="60">
        <f t="shared" si="2"/>
        <v>0</v>
      </c>
      <c r="R29" s="61">
        <f t="shared" si="3"/>
        <v>1</v>
      </c>
      <c r="S29" s="33"/>
      <c r="T29" s="34"/>
      <c r="U29" s="34"/>
      <c r="V29" s="34"/>
      <c r="W29" s="34"/>
      <c r="X29" s="34"/>
      <c r="Y29" s="34"/>
    </row>
    <row r="30" spans="1:25" x14ac:dyDescent="0.25">
      <c r="A30" s="64">
        <v>21</v>
      </c>
      <c r="B30" s="85" t="s">
        <v>563</v>
      </c>
      <c r="C30" s="85" t="s">
        <v>49</v>
      </c>
      <c r="D30" s="85"/>
      <c r="E30" s="55" t="str">
        <f>VLOOKUP(B30,IND!$B$3:$D$121,3,0)</f>
        <v>m</v>
      </c>
      <c r="F30" s="80" t="str">
        <f t="shared" si="0"/>
        <v>C</v>
      </c>
      <c r="G30" s="86">
        <v>5</v>
      </c>
      <c r="H30" s="87" t="s">
        <v>264</v>
      </c>
      <c r="I30" s="25" t="s">
        <v>279</v>
      </c>
      <c r="J30" s="25" t="s">
        <v>311</v>
      </c>
      <c r="K30" s="80">
        <f t="shared" si="1"/>
        <v>0.1132</v>
      </c>
      <c r="L30" s="85"/>
      <c r="M30" s="85"/>
      <c r="N30" s="85"/>
      <c r="O30" s="85"/>
      <c r="P30" s="85"/>
      <c r="Q30" s="19">
        <f t="shared" si="2"/>
        <v>4</v>
      </c>
      <c r="R30" s="36">
        <f t="shared" si="3"/>
        <v>4</v>
      </c>
      <c r="S30" s="33"/>
      <c r="T30" s="34"/>
      <c r="U30" s="34"/>
      <c r="V30" s="34">
        <v>3</v>
      </c>
      <c r="W30" s="34"/>
      <c r="X30" s="34"/>
      <c r="Y30" s="34">
        <v>1</v>
      </c>
    </row>
    <row r="31" spans="1:25" x14ac:dyDescent="0.25">
      <c r="A31" s="84">
        <v>22</v>
      </c>
      <c r="B31" s="85" t="s">
        <v>540</v>
      </c>
      <c r="C31" s="85" t="s">
        <v>335</v>
      </c>
      <c r="D31" s="85"/>
      <c r="E31" s="55" t="str">
        <f>VLOOKUP(B31,IND!$B$3:$D$121,3,0)</f>
        <v>m</v>
      </c>
      <c r="F31" s="80" t="str">
        <f t="shared" si="0"/>
        <v>D</v>
      </c>
      <c r="G31" s="86">
        <v>6</v>
      </c>
      <c r="H31" s="87" t="s">
        <v>625</v>
      </c>
      <c r="I31" s="25" t="s">
        <v>249</v>
      </c>
      <c r="J31" s="25" t="s">
        <v>250</v>
      </c>
      <c r="K31" s="80">
        <f t="shared" si="1"/>
        <v>0.32544999999999996</v>
      </c>
      <c r="L31" s="85"/>
      <c r="M31" s="85"/>
      <c r="N31" s="85"/>
      <c r="O31" s="85">
        <v>2</v>
      </c>
      <c r="P31" s="85"/>
      <c r="Q31" s="19">
        <f t="shared" si="2"/>
        <v>5</v>
      </c>
      <c r="R31" s="36">
        <f t="shared" si="3"/>
        <v>7</v>
      </c>
      <c r="S31" s="33">
        <v>1</v>
      </c>
      <c r="T31" s="34"/>
      <c r="U31" s="34">
        <v>1</v>
      </c>
      <c r="V31" s="34">
        <v>3</v>
      </c>
      <c r="W31" s="34"/>
      <c r="X31" s="34"/>
      <c r="Y31" s="34"/>
    </row>
    <row r="32" spans="1:25" x14ac:dyDescent="0.25">
      <c r="A32" s="62">
        <v>23</v>
      </c>
      <c r="B32" s="85" t="s">
        <v>205</v>
      </c>
      <c r="C32" s="85" t="s">
        <v>542</v>
      </c>
      <c r="D32" s="85"/>
      <c r="E32" s="55" t="str">
        <f>VLOOKUP(B32,IND!$B$3:$D$121,3,0)</f>
        <v>m</v>
      </c>
      <c r="F32" s="80" t="str">
        <f t="shared" si="0"/>
        <v>B</v>
      </c>
      <c r="G32" s="86">
        <v>6</v>
      </c>
      <c r="H32" s="87" t="s">
        <v>35</v>
      </c>
      <c r="I32" s="25" t="s">
        <v>619</v>
      </c>
      <c r="J32" s="25" t="s">
        <v>620</v>
      </c>
      <c r="K32" s="80">
        <f t="shared" si="1"/>
        <v>0.106125</v>
      </c>
      <c r="L32" s="85"/>
      <c r="M32" s="85">
        <v>1</v>
      </c>
      <c r="N32" s="85"/>
      <c r="O32" s="85"/>
      <c r="P32" s="85"/>
      <c r="Q32" s="19">
        <f t="shared" si="2"/>
        <v>1</v>
      </c>
      <c r="R32" s="36">
        <f t="shared" si="3"/>
        <v>2</v>
      </c>
      <c r="S32" s="33"/>
      <c r="T32" s="34"/>
      <c r="U32" s="34"/>
      <c r="V32" s="34">
        <v>1</v>
      </c>
      <c r="W32" s="34"/>
      <c r="X32" s="34"/>
      <c r="Y32" s="34"/>
    </row>
    <row r="33" spans="1:25" x14ac:dyDescent="0.25">
      <c r="A33" s="64">
        <v>24</v>
      </c>
      <c r="B33" s="54" t="s">
        <v>528</v>
      </c>
      <c r="C33" s="54"/>
      <c r="D33" s="54"/>
      <c r="E33" s="55" t="str">
        <f>VLOOKUP(B33,IND!$B$3:$D$121,3,0)</f>
        <v>m</v>
      </c>
      <c r="F33" s="80" t="str">
        <f t="shared" si="0"/>
        <v>C</v>
      </c>
      <c r="G33" s="56">
        <v>6</v>
      </c>
      <c r="H33" s="57" t="s">
        <v>260</v>
      </c>
      <c r="I33" s="58" t="s">
        <v>301</v>
      </c>
      <c r="J33" s="58" t="s">
        <v>315</v>
      </c>
      <c r="K33" s="55">
        <f t="shared" si="1"/>
        <v>8.4900000000000003E-2</v>
      </c>
      <c r="L33" s="54"/>
      <c r="M33" s="54"/>
      <c r="N33" s="54"/>
      <c r="O33" s="54"/>
      <c r="P33" s="54"/>
      <c r="Q33" s="60">
        <f t="shared" si="2"/>
        <v>3</v>
      </c>
      <c r="R33" s="61">
        <f t="shared" si="3"/>
        <v>3</v>
      </c>
      <c r="S33" s="33"/>
      <c r="T33" s="34"/>
      <c r="U33" s="34"/>
      <c r="V33" s="34">
        <v>3</v>
      </c>
      <c r="W33" s="34"/>
      <c r="X33" s="34"/>
      <c r="Y33" s="34"/>
    </row>
    <row r="34" spans="1:25" x14ac:dyDescent="0.25">
      <c r="A34" s="64">
        <v>25</v>
      </c>
      <c r="B34" s="54" t="s">
        <v>531</v>
      </c>
      <c r="C34" s="54" t="s">
        <v>335</v>
      </c>
      <c r="D34" s="54"/>
      <c r="E34" s="55" t="str">
        <f>VLOOKUP(B34,IND!$B$3:$D$121,3,0)</f>
        <v>m</v>
      </c>
      <c r="F34" s="80" t="str">
        <f t="shared" si="0"/>
        <v>C</v>
      </c>
      <c r="G34" s="56">
        <v>6</v>
      </c>
      <c r="H34" s="57" t="s">
        <v>261</v>
      </c>
      <c r="I34" s="58" t="s">
        <v>301</v>
      </c>
      <c r="J34" s="58" t="s">
        <v>315</v>
      </c>
      <c r="K34" s="55">
        <f t="shared" si="1"/>
        <v>8.4900000000000003E-2</v>
      </c>
      <c r="L34" s="54"/>
      <c r="M34" s="54"/>
      <c r="N34" s="54"/>
      <c r="O34" s="54"/>
      <c r="P34" s="54"/>
      <c r="Q34" s="60">
        <f t="shared" si="2"/>
        <v>3</v>
      </c>
      <c r="R34" s="61">
        <f t="shared" si="3"/>
        <v>3</v>
      </c>
      <c r="S34" s="33"/>
      <c r="T34" s="34"/>
      <c r="U34" s="34"/>
      <c r="V34" s="34">
        <v>3</v>
      </c>
      <c r="W34" s="34"/>
      <c r="X34" s="34"/>
      <c r="Y34" s="34"/>
    </row>
    <row r="35" spans="1:25" x14ac:dyDescent="0.25">
      <c r="A35" s="84">
        <v>26</v>
      </c>
      <c r="B35" s="85" t="s">
        <v>210</v>
      </c>
      <c r="C35" s="85" t="s">
        <v>349</v>
      </c>
      <c r="D35" s="85"/>
      <c r="E35" s="55" t="str">
        <f>VLOOKUP(B35,IND!$B$3:$D$121,3,0)</f>
        <v>m</v>
      </c>
      <c r="F35" s="80" t="str">
        <f t="shared" si="0"/>
        <v>D</v>
      </c>
      <c r="G35" s="86">
        <v>7</v>
      </c>
      <c r="H35" s="87" t="s">
        <v>564</v>
      </c>
      <c r="I35" s="25" t="s">
        <v>461</v>
      </c>
      <c r="J35" s="25" t="s">
        <v>462</v>
      </c>
      <c r="K35" s="80">
        <f t="shared" si="1"/>
        <v>0.28299999999999997</v>
      </c>
      <c r="L35" s="85"/>
      <c r="M35" s="85"/>
      <c r="N35" s="85"/>
      <c r="O35" s="85"/>
      <c r="P35" s="85"/>
      <c r="Q35" s="19">
        <f t="shared" si="2"/>
        <v>10</v>
      </c>
      <c r="R35" s="36">
        <f t="shared" si="3"/>
        <v>10</v>
      </c>
      <c r="S35" s="33"/>
      <c r="T35" s="34">
        <v>3</v>
      </c>
      <c r="U35" s="34">
        <v>2</v>
      </c>
      <c r="V35" s="34">
        <v>2</v>
      </c>
      <c r="W35" s="34"/>
      <c r="X35" s="34">
        <v>3</v>
      </c>
      <c r="Y35" s="34"/>
    </row>
    <row r="36" spans="1:25" x14ac:dyDescent="0.25">
      <c r="A36" s="62">
        <v>27</v>
      </c>
      <c r="B36" s="54" t="s">
        <v>668</v>
      </c>
      <c r="C36" s="54" t="s">
        <v>335</v>
      </c>
      <c r="D36" s="54"/>
      <c r="E36" s="55" t="str">
        <f>VLOOKUP(B36,IND!$B$3:$D$121,3,0)</f>
        <v>m</v>
      </c>
      <c r="F36" s="80" t="str">
        <f t="shared" si="0"/>
        <v>A</v>
      </c>
      <c r="G36" s="56">
        <v>7</v>
      </c>
      <c r="H36" s="57" t="s">
        <v>63</v>
      </c>
      <c r="I36" s="58" t="s">
        <v>291</v>
      </c>
      <c r="J36" s="58" t="s">
        <v>305</v>
      </c>
      <c r="K36" s="55">
        <f t="shared" si="1"/>
        <v>0.16980000000000001</v>
      </c>
      <c r="L36" s="54"/>
      <c r="M36" s="54"/>
      <c r="N36" s="54"/>
      <c r="O36" s="54"/>
      <c r="P36" s="54"/>
      <c r="Q36" s="60">
        <f t="shared" si="2"/>
        <v>6</v>
      </c>
      <c r="R36" s="61">
        <f t="shared" si="3"/>
        <v>6</v>
      </c>
      <c r="S36" s="33">
        <v>1</v>
      </c>
      <c r="T36" s="34">
        <v>1</v>
      </c>
      <c r="U36" s="34"/>
      <c r="V36" s="34">
        <v>4</v>
      </c>
      <c r="W36" s="34"/>
      <c r="X36" s="34"/>
      <c r="Y36" s="34"/>
    </row>
    <row r="37" spans="1:25" x14ac:dyDescent="0.25">
      <c r="A37" s="64">
        <v>28</v>
      </c>
      <c r="B37" s="54" t="s">
        <v>524</v>
      </c>
      <c r="C37" s="54"/>
      <c r="D37" s="54"/>
      <c r="E37" s="55" t="str">
        <f>VLOOKUP(B37,IND!$B$3:$D$121,3,0)</f>
        <v>m</v>
      </c>
      <c r="F37" s="80" t="str">
        <f t="shared" si="0"/>
        <v>B</v>
      </c>
      <c r="G37" s="56">
        <v>7</v>
      </c>
      <c r="H37" s="57" t="s">
        <v>237</v>
      </c>
      <c r="I37" s="58" t="s">
        <v>301</v>
      </c>
      <c r="J37" s="58" t="s">
        <v>315</v>
      </c>
      <c r="K37" s="55">
        <f t="shared" si="1"/>
        <v>8.4900000000000003E-2</v>
      </c>
      <c r="L37" s="54"/>
      <c r="M37" s="54"/>
      <c r="N37" s="54"/>
      <c r="O37" s="54"/>
      <c r="P37" s="54"/>
      <c r="Q37" s="60">
        <f t="shared" si="2"/>
        <v>3</v>
      </c>
      <c r="R37" s="61">
        <f t="shared" si="3"/>
        <v>3</v>
      </c>
      <c r="S37" s="33"/>
      <c r="T37" s="34">
        <v>1</v>
      </c>
      <c r="U37" s="34"/>
      <c r="V37" s="34">
        <v>2</v>
      </c>
      <c r="W37" s="34"/>
      <c r="X37" s="34"/>
      <c r="Y37" s="34"/>
    </row>
    <row r="38" spans="1:25" x14ac:dyDescent="0.25">
      <c r="A38" s="79">
        <v>29</v>
      </c>
      <c r="B38" s="54" t="s">
        <v>131</v>
      </c>
      <c r="C38" s="54" t="s">
        <v>49</v>
      </c>
      <c r="D38" s="54"/>
      <c r="E38" s="55" t="str">
        <f>VLOOKUP(B38,IND!$B$3:$D$121,3,0)</f>
        <v>m</v>
      </c>
      <c r="F38" s="80" t="str">
        <f t="shared" si="0"/>
        <v>B</v>
      </c>
      <c r="G38" s="56">
        <v>7</v>
      </c>
      <c r="H38" s="57" t="s">
        <v>344</v>
      </c>
      <c r="I38" s="58" t="s">
        <v>301</v>
      </c>
      <c r="J38" s="58" t="s">
        <v>315</v>
      </c>
      <c r="K38" s="55">
        <f t="shared" si="1"/>
        <v>8.4900000000000003E-2</v>
      </c>
      <c r="L38" s="54"/>
      <c r="M38" s="54"/>
      <c r="N38" s="54"/>
      <c r="O38" s="54"/>
      <c r="P38" s="54"/>
      <c r="Q38" s="60">
        <f t="shared" si="2"/>
        <v>3</v>
      </c>
      <c r="R38" s="61">
        <f t="shared" si="3"/>
        <v>3</v>
      </c>
      <c r="S38" s="33"/>
      <c r="T38" s="34">
        <v>1</v>
      </c>
      <c r="U38" s="34">
        <v>1</v>
      </c>
      <c r="V38" s="34">
        <v>1</v>
      </c>
      <c r="W38" s="34"/>
      <c r="X38" s="34"/>
      <c r="Y38" s="34"/>
    </row>
    <row r="39" spans="1:25" x14ac:dyDescent="0.25">
      <c r="A39" s="84">
        <v>30</v>
      </c>
      <c r="B39" s="54" t="s">
        <v>543</v>
      </c>
      <c r="C39" s="54"/>
      <c r="D39" s="54"/>
      <c r="E39" s="55" t="str">
        <f>VLOOKUP(B39,IND!$B$3:$D$121,3,0)</f>
        <v>m</v>
      </c>
      <c r="F39" s="80" t="str">
        <f t="shared" si="0"/>
        <v>B</v>
      </c>
      <c r="G39" s="56">
        <v>7</v>
      </c>
      <c r="H39" s="57" t="s">
        <v>58</v>
      </c>
      <c r="I39" s="58" t="s">
        <v>301</v>
      </c>
      <c r="J39" s="58" t="s">
        <v>315</v>
      </c>
      <c r="K39" s="55">
        <f t="shared" si="1"/>
        <v>8.4900000000000003E-2</v>
      </c>
      <c r="L39" s="54"/>
      <c r="M39" s="54"/>
      <c r="N39" s="54"/>
      <c r="O39" s="54"/>
      <c r="P39" s="54"/>
      <c r="Q39" s="60">
        <f t="shared" si="2"/>
        <v>3</v>
      </c>
      <c r="R39" s="61">
        <f t="shared" si="3"/>
        <v>3</v>
      </c>
      <c r="S39" s="33"/>
      <c r="T39" s="34">
        <v>2</v>
      </c>
      <c r="U39" s="34"/>
      <c r="V39" s="34">
        <v>1</v>
      </c>
      <c r="W39" s="34"/>
      <c r="X39" s="34"/>
      <c r="Y39" s="34"/>
    </row>
    <row r="40" spans="1:25" x14ac:dyDescent="0.25">
      <c r="A40" s="62">
        <v>31</v>
      </c>
      <c r="B40" s="54" t="s">
        <v>211</v>
      </c>
      <c r="C40" s="54" t="s">
        <v>251</v>
      </c>
      <c r="D40" s="54"/>
      <c r="E40" s="55" t="str">
        <f>VLOOKUP(B40,IND!$B$3:$D$121,3,0)</f>
        <v>m</v>
      </c>
      <c r="F40" s="80" t="str">
        <f t="shared" si="0"/>
        <v>D</v>
      </c>
      <c r="G40" s="56">
        <v>8</v>
      </c>
      <c r="H40" s="57" t="s">
        <v>558</v>
      </c>
      <c r="I40" s="58" t="s">
        <v>278</v>
      </c>
      <c r="J40" s="58" t="s">
        <v>317</v>
      </c>
      <c r="K40" s="55">
        <f t="shared" si="1"/>
        <v>0.22639999999999999</v>
      </c>
      <c r="L40" s="54"/>
      <c r="M40" s="54"/>
      <c r="N40" s="54"/>
      <c r="O40" s="54"/>
      <c r="P40" s="54"/>
      <c r="Q40" s="60">
        <f t="shared" si="2"/>
        <v>8</v>
      </c>
      <c r="R40" s="61">
        <f t="shared" si="3"/>
        <v>8</v>
      </c>
      <c r="S40" s="33"/>
      <c r="T40" s="34">
        <v>6</v>
      </c>
      <c r="U40" s="34"/>
      <c r="V40" s="34">
        <v>1</v>
      </c>
      <c r="W40" s="34"/>
      <c r="X40" s="34">
        <v>1</v>
      </c>
      <c r="Y40" s="34"/>
    </row>
    <row r="41" spans="1:25" x14ac:dyDescent="0.25">
      <c r="A41" s="79">
        <v>32</v>
      </c>
      <c r="B41" s="54" t="s">
        <v>637</v>
      </c>
      <c r="C41" s="54"/>
      <c r="D41" s="54"/>
      <c r="E41" s="55" t="str">
        <f>VLOOKUP(B41,IND!$B$3:$D$121,3,0)</f>
        <v>NM</v>
      </c>
      <c r="F41" s="80" t="str">
        <f t="shared" si="0"/>
        <v>A</v>
      </c>
      <c r="G41" s="56">
        <v>8</v>
      </c>
      <c r="H41" s="57" t="s">
        <v>33</v>
      </c>
      <c r="I41" s="58" t="s">
        <v>298</v>
      </c>
      <c r="J41" s="58" t="s">
        <v>314</v>
      </c>
      <c r="K41" s="55">
        <f t="shared" si="1"/>
        <v>0.14149999999999999</v>
      </c>
      <c r="L41" s="54"/>
      <c r="M41" s="54"/>
      <c r="N41" s="54"/>
      <c r="O41" s="54"/>
      <c r="P41" s="54"/>
      <c r="Q41" s="60">
        <f t="shared" si="2"/>
        <v>5</v>
      </c>
      <c r="R41" s="61">
        <f t="shared" si="3"/>
        <v>5</v>
      </c>
      <c r="S41" s="33"/>
      <c r="T41" s="34"/>
      <c r="U41" s="34"/>
      <c r="V41" s="34">
        <v>5</v>
      </c>
      <c r="W41" s="34"/>
      <c r="X41" s="34"/>
      <c r="Y41" s="34"/>
    </row>
    <row r="42" spans="1:25" x14ac:dyDescent="0.25">
      <c r="A42" s="64">
        <v>33</v>
      </c>
      <c r="B42" s="85" t="s">
        <v>192</v>
      </c>
      <c r="C42" s="85" t="s">
        <v>43</v>
      </c>
      <c r="D42" s="85"/>
      <c r="E42" s="55" t="str">
        <f>VLOOKUP(B42,IND!$B$3:$D$121,3,0)</f>
        <v>m</v>
      </c>
      <c r="F42" s="80" t="str">
        <f t="shared" ref="F42:F73" si="4">LEFT(H42,1)</f>
        <v>A</v>
      </c>
      <c r="G42" s="86">
        <v>8</v>
      </c>
      <c r="H42" s="87" t="s">
        <v>283</v>
      </c>
      <c r="I42" s="25" t="s">
        <v>298</v>
      </c>
      <c r="J42" s="25" t="s">
        <v>314</v>
      </c>
      <c r="K42" s="80">
        <f t="shared" ref="K42:K73" si="5">J42*0.0283</f>
        <v>0.14149999999999999</v>
      </c>
      <c r="L42" s="85"/>
      <c r="M42" s="85"/>
      <c r="N42" s="85"/>
      <c r="O42" s="85"/>
      <c r="P42" s="85"/>
      <c r="Q42" s="19">
        <f t="shared" ref="Q42:Q73" si="6">SUM(S42:Y42)</f>
        <v>5</v>
      </c>
      <c r="R42" s="36">
        <f t="shared" ref="R42:R73" si="7">SUM(L42:Q42)</f>
        <v>5</v>
      </c>
      <c r="S42" s="33">
        <v>1</v>
      </c>
      <c r="T42" s="34">
        <v>3</v>
      </c>
      <c r="U42" s="34"/>
      <c r="V42" s="34">
        <v>1</v>
      </c>
      <c r="W42" s="34"/>
      <c r="X42" s="34"/>
      <c r="Y42" s="34"/>
    </row>
    <row r="43" spans="1:25" x14ac:dyDescent="0.25">
      <c r="A43" s="62">
        <v>34</v>
      </c>
      <c r="B43" s="54" t="s">
        <v>510</v>
      </c>
      <c r="C43" s="54" t="s">
        <v>335</v>
      </c>
      <c r="D43" s="54"/>
      <c r="E43" s="55" t="str">
        <f>VLOOKUP(B43,IND!$B$3:$D$121,3,0)</f>
        <v>NM</v>
      </c>
      <c r="F43" s="80" t="str">
        <f t="shared" si="4"/>
        <v>A</v>
      </c>
      <c r="G43" s="56">
        <v>8</v>
      </c>
      <c r="H43" s="57" t="s">
        <v>225</v>
      </c>
      <c r="I43" s="58" t="s">
        <v>298</v>
      </c>
      <c r="J43" s="58" t="s">
        <v>314</v>
      </c>
      <c r="K43" s="55">
        <f t="shared" si="5"/>
        <v>0.14149999999999999</v>
      </c>
      <c r="L43" s="54"/>
      <c r="M43" s="54"/>
      <c r="N43" s="54"/>
      <c r="O43" s="54"/>
      <c r="P43" s="54"/>
      <c r="Q43" s="60">
        <f t="shared" si="6"/>
        <v>5</v>
      </c>
      <c r="R43" s="61">
        <f t="shared" si="7"/>
        <v>5</v>
      </c>
      <c r="S43" s="33"/>
      <c r="T43" s="34"/>
      <c r="U43" s="34"/>
      <c r="V43" s="34">
        <v>5</v>
      </c>
      <c r="W43" s="34"/>
      <c r="X43" s="34"/>
      <c r="Y43" s="34"/>
    </row>
    <row r="44" spans="1:25" x14ac:dyDescent="0.25">
      <c r="A44" s="84">
        <v>35</v>
      </c>
      <c r="B44" s="54" t="s">
        <v>581</v>
      </c>
      <c r="C44" s="54"/>
      <c r="D44" s="54"/>
      <c r="E44" s="55" t="str">
        <f>VLOOKUP(B44,IND!$B$3:$D$121,3,0)</f>
        <v>m</v>
      </c>
      <c r="F44" s="80" t="str">
        <f t="shared" si="4"/>
        <v>A</v>
      </c>
      <c r="G44" s="56">
        <v>8</v>
      </c>
      <c r="H44" s="57" t="s">
        <v>98</v>
      </c>
      <c r="I44" s="58" t="s">
        <v>298</v>
      </c>
      <c r="J44" s="58" t="s">
        <v>314</v>
      </c>
      <c r="K44" s="55">
        <f t="shared" si="5"/>
        <v>0.14149999999999999</v>
      </c>
      <c r="L44" s="54"/>
      <c r="M44" s="54">
        <v>1</v>
      </c>
      <c r="N44" s="54"/>
      <c r="O44" s="54"/>
      <c r="P44" s="54"/>
      <c r="Q44" s="60">
        <f t="shared" si="6"/>
        <v>3</v>
      </c>
      <c r="R44" s="61">
        <f t="shared" si="7"/>
        <v>4</v>
      </c>
      <c r="S44" s="33"/>
      <c r="T44" s="34"/>
      <c r="U44" s="34"/>
      <c r="V44" s="34">
        <v>3</v>
      </c>
      <c r="W44" s="34"/>
      <c r="X44" s="34"/>
      <c r="Y44" s="34"/>
    </row>
    <row r="45" spans="1:25" x14ac:dyDescent="0.25">
      <c r="A45" s="79">
        <v>36</v>
      </c>
      <c r="B45" s="85" t="s">
        <v>527</v>
      </c>
      <c r="C45" s="85" t="s">
        <v>39</v>
      </c>
      <c r="D45" s="85"/>
      <c r="E45" s="55" t="str">
        <f>VLOOKUP(B45,IND!$B$3:$D$121,3,0)</f>
        <v>m</v>
      </c>
      <c r="F45" s="80" t="str">
        <f t="shared" si="4"/>
        <v>C</v>
      </c>
      <c r="G45" s="86">
        <v>8</v>
      </c>
      <c r="H45" s="87" t="s">
        <v>467</v>
      </c>
      <c r="I45" s="25" t="s">
        <v>75</v>
      </c>
      <c r="J45" s="25" t="s">
        <v>106</v>
      </c>
      <c r="K45" s="80">
        <f t="shared" si="5"/>
        <v>5.6599999999999998E-2</v>
      </c>
      <c r="L45" s="85"/>
      <c r="M45" s="85"/>
      <c r="N45" s="85"/>
      <c r="O45" s="85"/>
      <c r="P45" s="85"/>
      <c r="Q45" s="19">
        <f t="shared" si="6"/>
        <v>2</v>
      </c>
      <c r="R45" s="36">
        <f t="shared" si="7"/>
        <v>2</v>
      </c>
      <c r="S45" s="33"/>
      <c r="T45" s="34"/>
      <c r="U45" s="34"/>
      <c r="V45" s="34">
        <v>2</v>
      </c>
      <c r="W45" s="34"/>
      <c r="X45" s="34"/>
      <c r="Y45" s="34"/>
    </row>
    <row r="46" spans="1:25" x14ac:dyDescent="0.25">
      <c r="A46" s="79">
        <v>37</v>
      </c>
      <c r="B46" s="54" t="s">
        <v>442</v>
      </c>
      <c r="C46" s="54" t="s">
        <v>49</v>
      </c>
      <c r="D46" s="54"/>
      <c r="E46" s="55" t="str">
        <f>VLOOKUP(B46,IND!$B$3:$D$121,3,0)</f>
        <v>m</v>
      </c>
      <c r="F46" s="80" t="str">
        <f t="shared" si="4"/>
        <v>C</v>
      </c>
      <c r="G46" s="56">
        <v>8</v>
      </c>
      <c r="H46" s="57" t="s">
        <v>463</v>
      </c>
      <c r="I46" s="58" t="s">
        <v>75</v>
      </c>
      <c r="J46" s="58" t="s">
        <v>106</v>
      </c>
      <c r="K46" s="55">
        <f t="shared" si="5"/>
        <v>5.6599999999999998E-2</v>
      </c>
      <c r="L46" s="54"/>
      <c r="M46" s="54"/>
      <c r="N46" s="54"/>
      <c r="O46" s="54"/>
      <c r="P46" s="54"/>
      <c r="Q46" s="60">
        <f t="shared" si="6"/>
        <v>2</v>
      </c>
      <c r="R46" s="61">
        <f t="shared" si="7"/>
        <v>2</v>
      </c>
      <c r="S46" s="33"/>
      <c r="T46" s="34"/>
      <c r="U46" s="34"/>
      <c r="V46" s="34">
        <v>2</v>
      </c>
      <c r="W46" s="34"/>
      <c r="X46" s="34"/>
      <c r="Y46" s="34"/>
    </row>
    <row r="47" spans="1:25" x14ac:dyDescent="0.25">
      <c r="A47" s="62">
        <v>38</v>
      </c>
      <c r="B47" s="54" t="s">
        <v>526</v>
      </c>
      <c r="C47" s="54" t="s">
        <v>53</v>
      </c>
      <c r="D47" s="54"/>
      <c r="E47" s="55" t="str">
        <f>VLOOKUP(B47,IND!$B$3:$D$121,3,0)</f>
        <v>m</v>
      </c>
      <c r="F47" s="80" t="str">
        <f t="shared" si="4"/>
        <v>C</v>
      </c>
      <c r="G47" s="56">
        <v>8</v>
      </c>
      <c r="H47" s="57" t="s">
        <v>430</v>
      </c>
      <c r="I47" s="58" t="s">
        <v>75</v>
      </c>
      <c r="J47" s="58" t="s">
        <v>106</v>
      </c>
      <c r="K47" s="55">
        <f t="shared" si="5"/>
        <v>5.6599999999999998E-2</v>
      </c>
      <c r="L47" s="54"/>
      <c r="M47" s="54"/>
      <c r="N47" s="54"/>
      <c r="O47" s="54"/>
      <c r="P47" s="54"/>
      <c r="Q47" s="60">
        <f t="shared" si="6"/>
        <v>2</v>
      </c>
      <c r="R47" s="61">
        <f t="shared" si="7"/>
        <v>2</v>
      </c>
      <c r="S47" s="33"/>
      <c r="T47" s="34"/>
      <c r="U47" s="34"/>
      <c r="V47" s="34">
        <v>2</v>
      </c>
      <c r="W47" s="34"/>
      <c r="X47" s="34"/>
      <c r="Y47" s="34"/>
    </row>
    <row r="48" spans="1:25" x14ac:dyDescent="0.25">
      <c r="A48" s="62">
        <v>39</v>
      </c>
      <c r="B48" s="54" t="s">
        <v>410</v>
      </c>
      <c r="C48" s="54" t="s">
        <v>258</v>
      </c>
      <c r="D48" s="54"/>
      <c r="E48" s="55" t="str">
        <f>VLOOKUP(B48,IND!$B$3:$D$121,3,0)</f>
        <v>m</v>
      </c>
      <c r="F48" s="80" t="str">
        <f t="shared" si="4"/>
        <v>C</v>
      </c>
      <c r="G48" s="56">
        <v>8</v>
      </c>
      <c r="H48" s="57" t="s">
        <v>103</v>
      </c>
      <c r="I48" s="58" t="s">
        <v>75</v>
      </c>
      <c r="J48" s="58" t="s">
        <v>106</v>
      </c>
      <c r="K48" s="55">
        <f t="shared" si="5"/>
        <v>5.6599999999999998E-2</v>
      </c>
      <c r="L48" s="54"/>
      <c r="M48" s="54"/>
      <c r="N48" s="54"/>
      <c r="O48" s="54"/>
      <c r="P48" s="54"/>
      <c r="Q48" s="60">
        <f t="shared" si="6"/>
        <v>2</v>
      </c>
      <c r="R48" s="61">
        <f t="shared" si="7"/>
        <v>2</v>
      </c>
      <c r="S48" s="33"/>
      <c r="T48" s="34">
        <v>1</v>
      </c>
      <c r="U48" s="34"/>
      <c r="V48" s="34">
        <v>1</v>
      </c>
      <c r="W48" s="34"/>
      <c r="X48" s="34"/>
      <c r="Y48" s="34"/>
    </row>
    <row r="49" spans="1:25" x14ac:dyDescent="0.25">
      <c r="A49" s="64">
        <v>40</v>
      </c>
      <c r="B49" s="54" t="s">
        <v>138</v>
      </c>
      <c r="C49" s="54" t="s">
        <v>529</v>
      </c>
      <c r="D49" s="54"/>
      <c r="E49" s="55" t="str">
        <f>VLOOKUP(B49,IND!$B$3:$D$121,3,0)</f>
        <v>m</v>
      </c>
      <c r="F49" s="80" t="str">
        <f t="shared" si="4"/>
        <v>D</v>
      </c>
      <c r="G49" s="56">
        <v>9</v>
      </c>
      <c r="H49" s="57" t="s">
        <v>630</v>
      </c>
      <c r="I49" s="58" t="s">
        <v>233</v>
      </c>
      <c r="J49" s="58" t="s">
        <v>234</v>
      </c>
      <c r="K49" s="55">
        <f t="shared" si="5"/>
        <v>0.1981</v>
      </c>
      <c r="L49" s="54"/>
      <c r="M49" s="54"/>
      <c r="N49" s="54"/>
      <c r="O49" s="54"/>
      <c r="P49" s="54">
        <v>1</v>
      </c>
      <c r="Q49" s="60">
        <f t="shared" si="6"/>
        <v>2</v>
      </c>
      <c r="R49" s="61">
        <f t="shared" si="7"/>
        <v>3</v>
      </c>
      <c r="S49" s="33"/>
      <c r="T49" s="34"/>
      <c r="U49" s="34"/>
      <c r="V49" s="34">
        <v>2</v>
      </c>
      <c r="W49" s="34"/>
      <c r="X49" s="34"/>
      <c r="Y49" s="34"/>
    </row>
    <row r="50" spans="1:25" x14ac:dyDescent="0.25">
      <c r="A50" s="64">
        <v>41</v>
      </c>
      <c r="B50" s="54" t="s">
        <v>549</v>
      </c>
      <c r="C50" s="54" t="s">
        <v>49</v>
      </c>
      <c r="D50" s="54"/>
      <c r="E50" s="55" t="str">
        <f>VLOOKUP(B50,IND!$B$3:$D$121,3,0)</f>
        <v>m</v>
      </c>
      <c r="F50" s="80" t="str">
        <f t="shared" si="4"/>
        <v>D</v>
      </c>
      <c r="G50" s="56">
        <v>9</v>
      </c>
      <c r="H50" s="57" t="s">
        <v>569</v>
      </c>
      <c r="I50" s="58" t="s">
        <v>233</v>
      </c>
      <c r="J50" s="58" t="s">
        <v>234</v>
      </c>
      <c r="K50" s="55">
        <f t="shared" si="5"/>
        <v>0.1981</v>
      </c>
      <c r="L50" s="54"/>
      <c r="M50" s="54"/>
      <c r="N50" s="54"/>
      <c r="O50" s="54"/>
      <c r="P50" s="54"/>
      <c r="Q50" s="60">
        <f t="shared" si="6"/>
        <v>7</v>
      </c>
      <c r="R50" s="61">
        <f t="shared" si="7"/>
        <v>7</v>
      </c>
      <c r="S50" s="33"/>
      <c r="T50" s="34">
        <v>4</v>
      </c>
      <c r="U50" s="34">
        <v>2</v>
      </c>
      <c r="V50" s="34"/>
      <c r="W50" s="34"/>
      <c r="X50" s="34">
        <v>1</v>
      </c>
      <c r="Y50" s="34"/>
    </row>
    <row r="51" spans="1:25" x14ac:dyDescent="0.25">
      <c r="A51" s="62">
        <v>42</v>
      </c>
      <c r="B51" s="85" t="s">
        <v>402</v>
      </c>
      <c r="C51" s="85" t="s">
        <v>49</v>
      </c>
      <c r="D51" s="85"/>
      <c r="E51" s="55" t="str">
        <f>VLOOKUP(B51,IND!$B$3:$D$121,3,0)</f>
        <v>m</v>
      </c>
      <c r="F51" s="80" t="str">
        <f t="shared" si="4"/>
        <v>D</v>
      </c>
      <c r="G51" s="86">
        <v>9</v>
      </c>
      <c r="H51" s="87" t="s">
        <v>557</v>
      </c>
      <c r="I51" s="25" t="s">
        <v>233</v>
      </c>
      <c r="J51" s="25" t="s">
        <v>234</v>
      </c>
      <c r="K51" s="80">
        <f t="shared" si="5"/>
        <v>0.1981</v>
      </c>
      <c r="L51" s="85"/>
      <c r="M51" s="85"/>
      <c r="N51" s="85">
        <v>1</v>
      </c>
      <c r="O51" s="85"/>
      <c r="P51" s="85"/>
      <c r="Q51" s="19">
        <f t="shared" si="6"/>
        <v>0</v>
      </c>
      <c r="R51" s="36">
        <f t="shared" si="7"/>
        <v>1</v>
      </c>
      <c r="S51" s="33"/>
      <c r="T51" s="34"/>
      <c r="U51" s="34"/>
      <c r="V51" s="34"/>
      <c r="W51" s="34"/>
      <c r="X51" s="34"/>
      <c r="Y51" s="34"/>
    </row>
    <row r="52" spans="1:25" x14ac:dyDescent="0.25">
      <c r="A52" s="84">
        <v>43</v>
      </c>
      <c r="B52" s="85" t="s">
        <v>130</v>
      </c>
      <c r="C52" s="85" t="s">
        <v>39</v>
      </c>
      <c r="D52" s="85"/>
      <c r="E52" s="55" t="str">
        <f>VLOOKUP(B52,IND!$B$3:$D$121,3,0)</f>
        <v>m</v>
      </c>
      <c r="F52" s="80" t="str">
        <f t="shared" si="4"/>
        <v>B</v>
      </c>
      <c r="G52" s="86">
        <v>10</v>
      </c>
      <c r="H52" s="87" t="s">
        <v>341</v>
      </c>
      <c r="I52" s="25" t="s">
        <v>75</v>
      </c>
      <c r="J52" s="25" t="s">
        <v>106</v>
      </c>
      <c r="K52" s="80">
        <f t="shared" si="5"/>
        <v>5.6599999999999998E-2</v>
      </c>
      <c r="L52" s="85"/>
      <c r="M52" s="85"/>
      <c r="N52" s="85"/>
      <c r="O52" s="85"/>
      <c r="P52" s="85"/>
      <c r="Q52" s="19">
        <f t="shared" si="6"/>
        <v>2</v>
      </c>
      <c r="R52" s="36">
        <f t="shared" si="7"/>
        <v>2</v>
      </c>
      <c r="S52" s="33"/>
      <c r="T52" s="34">
        <v>1</v>
      </c>
      <c r="U52" s="34"/>
      <c r="V52" s="34">
        <v>1</v>
      </c>
      <c r="W52" s="34"/>
      <c r="X52" s="34"/>
      <c r="Y52" s="34"/>
    </row>
    <row r="53" spans="1:25" x14ac:dyDescent="0.25">
      <c r="A53" s="79">
        <v>44</v>
      </c>
      <c r="B53" s="85" t="s">
        <v>575</v>
      </c>
      <c r="C53" s="85"/>
      <c r="D53" s="85"/>
      <c r="E53" s="55" t="str">
        <f>VLOOKUP(B53,IND!$B$3:$D$121,3,0)</f>
        <v>m</v>
      </c>
      <c r="F53" s="80" t="str">
        <f t="shared" si="4"/>
        <v>B</v>
      </c>
      <c r="G53" s="86">
        <v>10</v>
      </c>
      <c r="H53" s="87" t="s">
        <v>235</v>
      </c>
      <c r="I53" s="25" t="s">
        <v>75</v>
      </c>
      <c r="J53" s="25" t="s">
        <v>106</v>
      </c>
      <c r="K53" s="80">
        <f t="shared" si="5"/>
        <v>5.6599999999999998E-2</v>
      </c>
      <c r="L53" s="85"/>
      <c r="M53" s="85"/>
      <c r="N53" s="85"/>
      <c r="O53" s="85"/>
      <c r="P53" s="85"/>
      <c r="Q53" s="19">
        <f t="shared" si="6"/>
        <v>2</v>
      </c>
      <c r="R53" s="36">
        <f t="shared" si="7"/>
        <v>2</v>
      </c>
      <c r="S53" s="33"/>
      <c r="T53" s="34"/>
      <c r="U53" s="34"/>
      <c r="V53" s="34">
        <v>2</v>
      </c>
      <c r="W53" s="34"/>
      <c r="X53" s="34"/>
      <c r="Y53" s="34"/>
    </row>
    <row r="54" spans="1:25" x14ac:dyDescent="0.25">
      <c r="A54" s="64">
        <v>45</v>
      </c>
      <c r="B54" s="54" t="s">
        <v>640</v>
      </c>
      <c r="C54" s="54"/>
      <c r="D54" s="54"/>
      <c r="E54" s="55" t="str">
        <f>VLOOKUP(B54,IND!$B$3:$D$121,3,0)</f>
        <v>m</v>
      </c>
      <c r="F54" s="80" t="str">
        <f t="shared" si="4"/>
        <v>B</v>
      </c>
      <c r="G54" s="56">
        <v>10</v>
      </c>
      <c r="H54" s="57" t="s">
        <v>300</v>
      </c>
      <c r="I54" s="58" t="s">
        <v>75</v>
      </c>
      <c r="J54" s="58" t="s">
        <v>106</v>
      </c>
      <c r="K54" s="55">
        <f t="shared" si="5"/>
        <v>5.6599999999999998E-2</v>
      </c>
      <c r="L54" s="54"/>
      <c r="M54" s="54"/>
      <c r="N54" s="54"/>
      <c r="O54" s="54"/>
      <c r="P54" s="54"/>
      <c r="Q54" s="60">
        <f t="shared" si="6"/>
        <v>2</v>
      </c>
      <c r="R54" s="61">
        <f t="shared" si="7"/>
        <v>2</v>
      </c>
      <c r="S54" s="33"/>
      <c r="T54" s="34"/>
      <c r="U54" s="34"/>
      <c r="V54" s="34">
        <v>2</v>
      </c>
      <c r="W54" s="34"/>
      <c r="X54" s="34"/>
      <c r="Y54" s="34"/>
    </row>
    <row r="55" spans="1:25" x14ac:dyDescent="0.25">
      <c r="A55" s="62">
        <v>46</v>
      </c>
      <c r="B55" s="85" t="s">
        <v>194</v>
      </c>
      <c r="C55" s="85" t="s">
        <v>31</v>
      </c>
      <c r="D55" s="85"/>
      <c r="E55" s="55" t="str">
        <f>VLOOKUP(B55,IND!$B$3:$D$121,3,0)</f>
        <v>m</v>
      </c>
      <c r="F55" s="80" t="str">
        <f t="shared" si="4"/>
        <v>D</v>
      </c>
      <c r="G55" s="86">
        <v>12</v>
      </c>
      <c r="H55" s="87" t="s">
        <v>631</v>
      </c>
      <c r="I55" s="25" t="s">
        <v>298</v>
      </c>
      <c r="J55" s="25" t="s">
        <v>314</v>
      </c>
      <c r="K55" s="80">
        <f t="shared" si="5"/>
        <v>0.14149999999999999</v>
      </c>
      <c r="L55" s="85"/>
      <c r="M55" s="85"/>
      <c r="N55" s="85"/>
      <c r="O55" s="85"/>
      <c r="P55" s="85"/>
      <c r="Q55" s="19">
        <f t="shared" si="6"/>
        <v>5</v>
      </c>
      <c r="R55" s="36">
        <f t="shared" si="7"/>
        <v>5</v>
      </c>
      <c r="S55" s="33"/>
      <c r="T55" s="34">
        <v>1</v>
      </c>
      <c r="U55" s="34"/>
      <c r="V55" s="34">
        <v>4</v>
      </c>
      <c r="W55" s="34"/>
      <c r="X55" s="34"/>
      <c r="Y55" s="34"/>
    </row>
    <row r="56" spans="1:25" x14ac:dyDescent="0.25">
      <c r="A56" s="84">
        <v>47</v>
      </c>
      <c r="B56" s="54" t="s">
        <v>534</v>
      </c>
      <c r="C56" s="54" t="s">
        <v>162</v>
      </c>
      <c r="D56" s="54"/>
      <c r="E56" s="55" t="str">
        <f>VLOOKUP(B56,IND!$B$3:$D$121,3,0)</f>
        <v>m</v>
      </c>
      <c r="F56" s="80" t="str">
        <f t="shared" si="4"/>
        <v>A</v>
      </c>
      <c r="G56" s="56">
        <v>12</v>
      </c>
      <c r="H56" s="57" t="s">
        <v>91</v>
      </c>
      <c r="I56" s="58" t="s">
        <v>618</v>
      </c>
      <c r="J56" s="58" t="s">
        <v>617</v>
      </c>
      <c r="K56" s="55">
        <f t="shared" si="5"/>
        <v>0.12027499999999999</v>
      </c>
      <c r="L56" s="54"/>
      <c r="M56" s="54">
        <v>1</v>
      </c>
      <c r="N56" s="54"/>
      <c r="O56" s="54"/>
      <c r="P56" s="54"/>
      <c r="Q56" s="60">
        <f t="shared" si="6"/>
        <v>1</v>
      </c>
      <c r="R56" s="61">
        <f t="shared" si="7"/>
        <v>2</v>
      </c>
      <c r="S56" s="33"/>
      <c r="T56" s="34"/>
      <c r="U56" s="34"/>
      <c r="V56" s="34">
        <v>1</v>
      </c>
      <c r="W56" s="34"/>
      <c r="X56" s="34"/>
      <c r="Y56" s="34"/>
    </row>
    <row r="57" spans="1:25" x14ac:dyDescent="0.25">
      <c r="A57" s="79">
        <v>48</v>
      </c>
      <c r="B57" s="54" t="s">
        <v>207</v>
      </c>
      <c r="C57" s="54" t="s">
        <v>53</v>
      </c>
      <c r="D57" s="54"/>
      <c r="E57" s="55" t="str">
        <f>VLOOKUP(B57,IND!$B$3:$D$121,3,0)</f>
        <v>m</v>
      </c>
      <c r="F57" s="80" t="str">
        <f t="shared" si="4"/>
        <v>C</v>
      </c>
      <c r="G57" s="56">
        <v>12</v>
      </c>
      <c r="H57" s="57" t="s">
        <v>472</v>
      </c>
      <c r="I57" s="58" t="s">
        <v>76</v>
      </c>
      <c r="J57" s="58" t="s">
        <v>105</v>
      </c>
      <c r="K57" s="55">
        <f t="shared" si="5"/>
        <v>2.8299999999999999E-2</v>
      </c>
      <c r="L57" s="54"/>
      <c r="M57" s="54"/>
      <c r="N57" s="54"/>
      <c r="O57" s="54"/>
      <c r="P57" s="54"/>
      <c r="Q57" s="60">
        <f t="shared" si="6"/>
        <v>1</v>
      </c>
      <c r="R57" s="61">
        <f t="shared" si="7"/>
        <v>1</v>
      </c>
      <c r="S57" s="33"/>
      <c r="T57" s="34"/>
      <c r="U57" s="34"/>
      <c r="V57" s="34">
        <v>1</v>
      </c>
      <c r="W57" s="34"/>
      <c r="X57" s="34"/>
      <c r="Y57" s="34"/>
    </row>
    <row r="58" spans="1:25" x14ac:dyDescent="0.25">
      <c r="A58" s="79">
        <v>49</v>
      </c>
      <c r="B58" s="85" t="s">
        <v>480</v>
      </c>
      <c r="C58" s="85" t="s">
        <v>39</v>
      </c>
      <c r="D58" s="85"/>
      <c r="E58" s="55" t="str">
        <f>VLOOKUP(B58,IND!$B$3:$D$121,3,0)</f>
        <v>m</v>
      </c>
      <c r="F58" s="80" t="str">
        <f t="shared" si="4"/>
        <v>C</v>
      </c>
      <c r="G58" s="86">
        <v>12</v>
      </c>
      <c r="H58" s="87" t="s">
        <v>466</v>
      </c>
      <c r="I58" s="25" t="s">
        <v>76</v>
      </c>
      <c r="J58" s="25" t="s">
        <v>105</v>
      </c>
      <c r="K58" s="80">
        <f t="shared" si="5"/>
        <v>2.8299999999999999E-2</v>
      </c>
      <c r="L58" s="85"/>
      <c r="M58" s="85"/>
      <c r="N58" s="85"/>
      <c r="O58" s="85"/>
      <c r="P58" s="85"/>
      <c r="Q58" s="19">
        <f t="shared" si="6"/>
        <v>1</v>
      </c>
      <c r="R58" s="36">
        <f t="shared" si="7"/>
        <v>1</v>
      </c>
      <c r="S58" s="33"/>
      <c r="T58" s="34"/>
      <c r="U58" s="34"/>
      <c r="V58" s="34">
        <v>1</v>
      </c>
      <c r="W58" s="34"/>
      <c r="X58" s="34"/>
      <c r="Y58" s="34"/>
    </row>
    <row r="59" spans="1:25" x14ac:dyDescent="0.25">
      <c r="A59" s="84">
        <v>50</v>
      </c>
      <c r="B59" s="54" t="s">
        <v>665</v>
      </c>
      <c r="C59" s="54"/>
      <c r="D59" s="54"/>
      <c r="E59" s="55" t="str">
        <f>VLOOKUP(B59,IND!$B$3:$D$121,3,0)</f>
        <v>m</v>
      </c>
      <c r="F59" s="80" t="str">
        <f t="shared" si="4"/>
        <v>C</v>
      </c>
      <c r="G59" s="56">
        <v>12</v>
      </c>
      <c r="H59" s="57" t="s">
        <v>465</v>
      </c>
      <c r="I59" s="58" t="s">
        <v>76</v>
      </c>
      <c r="J59" s="58" t="s">
        <v>105</v>
      </c>
      <c r="K59" s="55">
        <f t="shared" si="5"/>
        <v>2.8299999999999999E-2</v>
      </c>
      <c r="L59" s="54"/>
      <c r="M59" s="54"/>
      <c r="N59" s="54"/>
      <c r="O59" s="54"/>
      <c r="P59" s="54"/>
      <c r="Q59" s="60">
        <f t="shared" si="6"/>
        <v>1</v>
      </c>
      <c r="R59" s="61">
        <f t="shared" si="7"/>
        <v>1</v>
      </c>
      <c r="S59" s="33"/>
      <c r="T59" s="34">
        <v>1</v>
      </c>
      <c r="U59" s="34"/>
      <c r="V59" s="34"/>
      <c r="W59" s="34"/>
      <c r="X59" s="34"/>
      <c r="Y59" s="34"/>
    </row>
    <row r="60" spans="1:25" x14ac:dyDescent="0.25">
      <c r="A60" s="84">
        <v>51</v>
      </c>
      <c r="B60" s="54" t="s">
        <v>580</v>
      </c>
      <c r="C60" s="54"/>
      <c r="D60" s="54"/>
      <c r="E60" s="55" t="str">
        <f>VLOOKUP(B60,IND!$B$3:$D$121,3,0)</f>
        <v>m</v>
      </c>
      <c r="F60" s="80" t="str">
        <f t="shared" si="4"/>
        <v>C</v>
      </c>
      <c r="G60" s="56">
        <v>12</v>
      </c>
      <c r="H60" s="57" t="s">
        <v>253</v>
      </c>
      <c r="I60" s="58" t="s">
        <v>76</v>
      </c>
      <c r="J60" s="58" t="s">
        <v>105</v>
      </c>
      <c r="K60" s="55">
        <f t="shared" si="5"/>
        <v>2.8299999999999999E-2</v>
      </c>
      <c r="L60" s="54"/>
      <c r="M60" s="54"/>
      <c r="N60" s="54"/>
      <c r="O60" s="54"/>
      <c r="P60" s="54"/>
      <c r="Q60" s="60">
        <f t="shared" si="6"/>
        <v>1</v>
      </c>
      <c r="R60" s="61">
        <f t="shared" si="7"/>
        <v>1</v>
      </c>
      <c r="S60" s="33"/>
      <c r="T60" s="34"/>
      <c r="U60" s="34"/>
      <c r="V60" s="34">
        <v>1</v>
      </c>
      <c r="W60" s="34"/>
      <c r="X60" s="34"/>
      <c r="Y60" s="34"/>
    </row>
    <row r="61" spans="1:25" x14ac:dyDescent="0.25">
      <c r="A61" s="79">
        <v>52</v>
      </c>
      <c r="B61" s="85" t="s">
        <v>415</v>
      </c>
      <c r="C61" s="85"/>
      <c r="D61" s="85"/>
      <c r="E61" s="55" t="str">
        <f>VLOOKUP(B61,IND!$B$3:$D$121,3,0)</f>
        <v>m</v>
      </c>
      <c r="F61" s="80" t="str">
        <f t="shared" si="4"/>
        <v>C</v>
      </c>
      <c r="G61" s="86">
        <v>12</v>
      </c>
      <c r="H61" s="87" t="s">
        <v>254</v>
      </c>
      <c r="I61" s="25" t="s">
        <v>76</v>
      </c>
      <c r="J61" s="25" t="s">
        <v>105</v>
      </c>
      <c r="K61" s="80">
        <f t="shared" si="5"/>
        <v>2.8299999999999999E-2</v>
      </c>
      <c r="L61" s="85"/>
      <c r="M61" s="85"/>
      <c r="N61" s="85"/>
      <c r="O61" s="85"/>
      <c r="P61" s="85"/>
      <c r="Q61" s="19">
        <f t="shared" si="6"/>
        <v>1</v>
      </c>
      <c r="R61" s="36">
        <f t="shared" si="7"/>
        <v>1</v>
      </c>
      <c r="S61" s="33">
        <v>1</v>
      </c>
      <c r="T61" s="34"/>
      <c r="U61" s="34"/>
      <c r="V61" s="34"/>
      <c r="W61" s="34"/>
      <c r="X61" s="34"/>
      <c r="Y61" s="34"/>
    </row>
    <row r="62" spans="1:25" x14ac:dyDescent="0.25">
      <c r="A62" s="79">
        <v>53</v>
      </c>
      <c r="B62" s="85" t="s">
        <v>541</v>
      </c>
      <c r="C62" s="85" t="s">
        <v>49</v>
      </c>
      <c r="D62" s="85"/>
      <c r="E62" s="55" t="str">
        <f>VLOOKUP(B62,IND!$B$3:$D$121,3,0)</f>
        <v>m</v>
      </c>
      <c r="F62" s="80" t="str">
        <f t="shared" si="4"/>
        <v>D</v>
      </c>
      <c r="G62" s="86">
        <v>13</v>
      </c>
      <c r="H62" s="87" t="s">
        <v>627</v>
      </c>
      <c r="I62" s="25" t="s">
        <v>279</v>
      </c>
      <c r="J62" s="25" t="s">
        <v>311</v>
      </c>
      <c r="K62" s="80">
        <f t="shared" si="5"/>
        <v>0.1132</v>
      </c>
      <c r="L62" s="85"/>
      <c r="M62" s="85"/>
      <c r="N62" s="85"/>
      <c r="O62" s="85"/>
      <c r="P62" s="85"/>
      <c r="Q62" s="19">
        <f t="shared" si="6"/>
        <v>4</v>
      </c>
      <c r="R62" s="36">
        <f t="shared" si="7"/>
        <v>4</v>
      </c>
      <c r="S62" s="33"/>
      <c r="T62" s="34">
        <v>2</v>
      </c>
      <c r="U62" s="34">
        <v>1</v>
      </c>
      <c r="V62" s="34">
        <v>1</v>
      </c>
      <c r="W62" s="34"/>
      <c r="X62" s="34"/>
      <c r="Y62" s="34"/>
    </row>
    <row r="63" spans="1:25" x14ac:dyDescent="0.25">
      <c r="A63" s="62">
        <v>54</v>
      </c>
      <c r="B63" s="54" t="s">
        <v>661</v>
      </c>
      <c r="C63" s="54"/>
      <c r="D63" s="54"/>
      <c r="E63" s="55" t="str">
        <f>VLOOKUP(B63,IND!$B$3:$D$121,3,0)</f>
        <v>m</v>
      </c>
      <c r="F63" s="80" t="str">
        <f t="shared" si="4"/>
        <v>D</v>
      </c>
      <c r="G63" s="56">
        <v>13</v>
      </c>
      <c r="H63" s="57" t="s">
        <v>597</v>
      </c>
      <c r="I63" s="58" t="s">
        <v>279</v>
      </c>
      <c r="J63" s="58" t="s">
        <v>311</v>
      </c>
      <c r="K63" s="55">
        <f t="shared" si="5"/>
        <v>0.1132</v>
      </c>
      <c r="L63" s="54"/>
      <c r="M63" s="54"/>
      <c r="N63" s="54"/>
      <c r="O63" s="54"/>
      <c r="P63" s="54"/>
      <c r="Q63" s="60">
        <f t="shared" si="6"/>
        <v>4</v>
      </c>
      <c r="R63" s="61">
        <f t="shared" si="7"/>
        <v>4</v>
      </c>
      <c r="S63" s="33"/>
      <c r="T63" s="34">
        <v>2</v>
      </c>
      <c r="U63" s="34"/>
      <c r="V63" s="34">
        <v>2</v>
      </c>
      <c r="W63" s="34"/>
      <c r="X63" s="34"/>
      <c r="Y63" s="34"/>
    </row>
    <row r="64" spans="1:25" s="186" customFormat="1" x14ac:dyDescent="0.25">
      <c r="A64" s="62">
        <v>55</v>
      </c>
      <c r="B64" s="85" t="s">
        <v>191</v>
      </c>
      <c r="C64" s="85" t="s">
        <v>49</v>
      </c>
      <c r="D64" s="85"/>
      <c r="E64" s="55" t="str">
        <f>VLOOKUP(B64,IND!$B$3:$D$121,3,0)</f>
        <v>m</v>
      </c>
      <c r="F64" s="80" t="str">
        <f t="shared" si="4"/>
        <v>A</v>
      </c>
      <c r="G64" s="86">
        <v>13</v>
      </c>
      <c r="H64" s="87" t="s">
        <v>52</v>
      </c>
      <c r="I64" s="25" t="s">
        <v>488</v>
      </c>
      <c r="J64" s="25" t="s">
        <v>489</v>
      </c>
      <c r="K64" s="80">
        <f t="shared" si="5"/>
        <v>9.9049999999999999E-2</v>
      </c>
      <c r="L64" s="85"/>
      <c r="M64" s="85">
        <v>1</v>
      </c>
      <c r="N64" s="85"/>
      <c r="O64" s="85"/>
      <c r="P64" s="85"/>
      <c r="Q64" s="19">
        <f t="shared" si="6"/>
        <v>1</v>
      </c>
      <c r="R64" s="36">
        <f t="shared" si="7"/>
        <v>2</v>
      </c>
      <c r="S64" s="33"/>
      <c r="T64" s="34"/>
      <c r="U64" s="34"/>
      <c r="V64" s="34">
        <v>1</v>
      </c>
      <c r="W64" s="34"/>
      <c r="X64" s="34"/>
      <c r="Y64" s="34"/>
    </row>
    <row r="65" spans="1:25" s="186" customFormat="1" x14ac:dyDescent="0.25">
      <c r="A65" s="62">
        <v>56</v>
      </c>
      <c r="B65" s="54" t="s">
        <v>408</v>
      </c>
      <c r="C65" s="54"/>
      <c r="D65" s="54"/>
      <c r="E65" s="55" t="str">
        <f>VLOOKUP(B65,IND!$B$3:$D$121,3,0)</f>
        <v>m</v>
      </c>
      <c r="F65" s="80" t="str">
        <f t="shared" si="4"/>
        <v>B</v>
      </c>
      <c r="G65" s="56">
        <v>13</v>
      </c>
      <c r="H65" s="57" t="s">
        <v>341</v>
      </c>
      <c r="I65" s="58" t="s">
        <v>76</v>
      </c>
      <c r="J65" s="58" t="s">
        <v>105</v>
      </c>
      <c r="K65" s="55">
        <f t="shared" si="5"/>
        <v>2.8299999999999999E-2</v>
      </c>
      <c r="L65" s="54"/>
      <c r="M65" s="54"/>
      <c r="N65" s="54"/>
      <c r="O65" s="54"/>
      <c r="P65" s="54"/>
      <c r="Q65" s="60">
        <f t="shared" si="6"/>
        <v>1</v>
      </c>
      <c r="R65" s="61">
        <f t="shared" si="7"/>
        <v>1</v>
      </c>
      <c r="S65" s="33"/>
      <c r="T65" s="34"/>
      <c r="U65" s="34"/>
      <c r="V65" s="34">
        <v>1</v>
      </c>
      <c r="W65" s="34"/>
      <c r="X65" s="34"/>
      <c r="Y65" s="34"/>
    </row>
    <row r="66" spans="1:25" s="186" customFormat="1" x14ac:dyDescent="0.25">
      <c r="A66" s="62">
        <v>57</v>
      </c>
      <c r="B66" s="85" t="s">
        <v>536</v>
      </c>
      <c r="C66" s="85" t="s">
        <v>127</v>
      </c>
      <c r="D66" s="85"/>
      <c r="E66" s="55" t="str">
        <f>VLOOKUP(B66,IND!$B$3:$D$121,3,0)</f>
        <v>m</v>
      </c>
      <c r="F66" s="80" t="str">
        <f t="shared" si="4"/>
        <v>B</v>
      </c>
      <c r="G66" s="86">
        <v>13</v>
      </c>
      <c r="H66" s="87" t="s">
        <v>64</v>
      </c>
      <c r="I66" s="25" t="s">
        <v>76</v>
      </c>
      <c r="J66" s="25" t="s">
        <v>105</v>
      </c>
      <c r="K66" s="80">
        <f t="shared" si="5"/>
        <v>2.8299999999999999E-2</v>
      </c>
      <c r="L66" s="85"/>
      <c r="M66" s="85"/>
      <c r="N66" s="85"/>
      <c r="O66" s="85"/>
      <c r="P66" s="85"/>
      <c r="Q66" s="19">
        <f t="shared" si="6"/>
        <v>1</v>
      </c>
      <c r="R66" s="36">
        <f t="shared" si="7"/>
        <v>1</v>
      </c>
      <c r="S66" s="33"/>
      <c r="T66" s="34"/>
      <c r="U66" s="34"/>
      <c r="V66" s="34">
        <v>1</v>
      </c>
      <c r="W66" s="34"/>
      <c r="X66" s="34"/>
      <c r="Y66" s="34"/>
    </row>
    <row r="67" spans="1:25" s="186" customFormat="1" x14ac:dyDescent="0.25">
      <c r="A67" s="62">
        <v>58</v>
      </c>
      <c r="B67" s="85" t="s">
        <v>548</v>
      </c>
      <c r="C67" s="85" t="s">
        <v>49</v>
      </c>
      <c r="D67" s="85"/>
      <c r="E67" s="55" t="str">
        <f>VLOOKUP(B67,IND!$B$3:$D$121,3,0)</f>
        <v>m</v>
      </c>
      <c r="F67" s="80" t="str">
        <f t="shared" si="4"/>
        <v>B</v>
      </c>
      <c r="G67" s="86">
        <v>13</v>
      </c>
      <c r="H67" s="87" t="s">
        <v>97</v>
      </c>
      <c r="I67" s="25" t="s">
        <v>76</v>
      </c>
      <c r="J67" s="25" t="s">
        <v>105</v>
      </c>
      <c r="K67" s="80">
        <f t="shared" si="5"/>
        <v>2.8299999999999999E-2</v>
      </c>
      <c r="L67" s="85"/>
      <c r="M67" s="85"/>
      <c r="N67" s="85"/>
      <c r="O67" s="85"/>
      <c r="P67" s="85"/>
      <c r="Q67" s="19">
        <f t="shared" si="6"/>
        <v>1</v>
      </c>
      <c r="R67" s="36">
        <f t="shared" si="7"/>
        <v>1</v>
      </c>
      <c r="S67" s="33"/>
      <c r="T67" s="34"/>
      <c r="U67" s="34"/>
      <c r="V67" s="34">
        <v>1</v>
      </c>
      <c r="W67" s="34"/>
      <c r="X67" s="34"/>
      <c r="Y67" s="34"/>
    </row>
    <row r="68" spans="1:25" s="186" customFormat="1" x14ac:dyDescent="0.25">
      <c r="A68" s="62">
        <v>59</v>
      </c>
      <c r="B68" s="85" t="s">
        <v>641</v>
      </c>
      <c r="C68" s="85"/>
      <c r="D68" s="85"/>
      <c r="E68" s="55" t="str">
        <f>VLOOKUP(B68,IND!$B$3:$D$121,3,0)</f>
        <v>NM</v>
      </c>
      <c r="F68" s="80" t="str">
        <f t="shared" si="4"/>
        <v>B</v>
      </c>
      <c r="G68" s="86">
        <v>13</v>
      </c>
      <c r="H68" s="87" t="s">
        <v>266</v>
      </c>
      <c r="I68" s="25" t="s">
        <v>76</v>
      </c>
      <c r="J68" s="25" t="s">
        <v>105</v>
      </c>
      <c r="K68" s="80">
        <f t="shared" si="5"/>
        <v>2.8299999999999999E-2</v>
      </c>
      <c r="L68" s="85"/>
      <c r="M68" s="85"/>
      <c r="N68" s="85"/>
      <c r="O68" s="85"/>
      <c r="P68" s="85"/>
      <c r="Q68" s="19">
        <f t="shared" si="6"/>
        <v>1</v>
      </c>
      <c r="R68" s="36">
        <f t="shared" si="7"/>
        <v>1</v>
      </c>
      <c r="S68" s="33"/>
      <c r="T68" s="34"/>
      <c r="U68" s="34"/>
      <c r="V68" s="34">
        <v>1</v>
      </c>
      <c r="W68" s="34"/>
      <c r="X68" s="34"/>
      <c r="Y68" s="34"/>
    </row>
    <row r="69" spans="1:25" s="186" customFormat="1" x14ac:dyDescent="0.25">
      <c r="A69" s="62">
        <v>60</v>
      </c>
      <c r="B69" s="54" t="s">
        <v>413</v>
      </c>
      <c r="C69" s="54" t="s">
        <v>49</v>
      </c>
      <c r="D69" s="54"/>
      <c r="E69" s="55" t="str">
        <f>VLOOKUP(B69,IND!$B$3:$D$121,3,0)</f>
        <v>m</v>
      </c>
      <c r="F69" s="80" t="str">
        <f t="shared" si="4"/>
        <v>B</v>
      </c>
      <c r="G69" s="56">
        <v>13</v>
      </c>
      <c r="H69" s="57" t="s">
        <v>339</v>
      </c>
      <c r="I69" s="58" t="s">
        <v>76</v>
      </c>
      <c r="J69" s="60">
        <v>1</v>
      </c>
      <c r="K69" s="55">
        <f t="shared" si="5"/>
        <v>2.8299999999999999E-2</v>
      </c>
      <c r="L69" s="54"/>
      <c r="M69" s="54"/>
      <c r="N69" s="54"/>
      <c r="O69" s="54"/>
      <c r="P69" s="54"/>
      <c r="Q69" s="60">
        <f t="shared" si="6"/>
        <v>1</v>
      </c>
      <c r="R69" s="61">
        <f t="shared" si="7"/>
        <v>1</v>
      </c>
      <c r="S69" s="33"/>
      <c r="T69" s="34"/>
      <c r="U69" s="34"/>
      <c r="V69" s="34">
        <v>1</v>
      </c>
      <c r="W69" s="34"/>
      <c r="X69" s="34"/>
      <c r="Y69" s="34"/>
    </row>
    <row r="70" spans="1:25" s="186" customFormat="1" x14ac:dyDescent="0.25">
      <c r="A70" s="62">
        <v>61</v>
      </c>
      <c r="B70" s="85" t="s">
        <v>546</v>
      </c>
      <c r="C70" s="85" t="s">
        <v>49</v>
      </c>
      <c r="D70" s="85"/>
      <c r="E70" s="55" t="str">
        <f>VLOOKUP(B70,IND!$B$3:$D$121,3,0)</f>
        <v>m</v>
      </c>
      <c r="F70" s="80" t="str">
        <f t="shared" si="4"/>
        <v>A</v>
      </c>
      <c r="G70" s="86">
        <v>14</v>
      </c>
      <c r="H70" s="87" t="s">
        <v>288</v>
      </c>
      <c r="I70" s="25" t="s">
        <v>301</v>
      </c>
      <c r="J70" s="25" t="s">
        <v>315</v>
      </c>
      <c r="K70" s="80">
        <f t="shared" si="5"/>
        <v>8.4900000000000003E-2</v>
      </c>
      <c r="L70" s="85"/>
      <c r="M70" s="85"/>
      <c r="N70" s="85"/>
      <c r="O70" s="85"/>
      <c r="P70" s="85"/>
      <c r="Q70" s="19">
        <f t="shared" si="6"/>
        <v>3</v>
      </c>
      <c r="R70" s="36">
        <f t="shared" si="7"/>
        <v>3</v>
      </c>
      <c r="S70" s="33"/>
      <c r="T70" s="34"/>
      <c r="U70" s="34"/>
      <c r="V70" s="34">
        <v>3</v>
      </c>
      <c r="W70" s="34"/>
      <c r="X70" s="34"/>
      <c r="Y70" s="34"/>
    </row>
    <row r="71" spans="1:25" s="186" customFormat="1" x14ac:dyDescent="0.25">
      <c r="A71" s="62">
        <v>62</v>
      </c>
      <c r="B71" s="54" t="s">
        <v>533</v>
      </c>
      <c r="C71" s="54" t="s">
        <v>39</v>
      </c>
      <c r="D71" s="54"/>
      <c r="E71" s="55" t="str">
        <f>VLOOKUP(B71,IND!$B$3:$D$121,3,0)</f>
        <v>m</v>
      </c>
      <c r="F71" s="80" t="str">
        <f t="shared" si="4"/>
        <v>A</v>
      </c>
      <c r="G71" s="56">
        <v>14</v>
      </c>
      <c r="H71" s="57" t="s">
        <v>57</v>
      </c>
      <c r="I71" s="58" t="s">
        <v>301</v>
      </c>
      <c r="J71" s="58" t="s">
        <v>315</v>
      </c>
      <c r="K71" s="55">
        <f t="shared" si="5"/>
        <v>8.4900000000000003E-2</v>
      </c>
      <c r="L71" s="54"/>
      <c r="M71" s="54"/>
      <c r="N71" s="54"/>
      <c r="O71" s="54"/>
      <c r="P71" s="54"/>
      <c r="Q71" s="60">
        <f t="shared" si="6"/>
        <v>3</v>
      </c>
      <c r="R71" s="61">
        <f t="shared" si="7"/>
        <v>3</v>
      </c>
      <c r="S71" s="33"/>
      <c r="T71" s="34">
        <v>1</v>
      </c>
      <c r="U71" s="34"/>
      <c r="V71" s="34">
        <v>2</v>
      </c>
      <c r="W71" s="34"/>
      <c r="X71" s="34"/>
      <c r="Y71" s="34"/>
    </row>
    <row r="72" spans="1:25" s="186" customFormat="1" x14ac:dyDescent="0.25">
      <c r="A72" s="62">
        <v>63</v>
      </c>
      <c r="B72" s="54" t="s">
        <v>547</v>
      </c>
      <c r="C72" s="54" t="s">
        <v>49</v>
      </c>
      <c r="D72" s="54"/>
      <c r="E72" s="55" t="str">
        <f>VLOOKUP(B72,IND!$B$3:$D$121,3,0)</f>
        <v>m</v>
      </c>
      <c r="F72" s="80" t="str">
        <f t="shared" si="4"/>
        <v>D</v>
      </c>
      <c r="G72" s="56">
        <v>15</v>
      </c>
      <c r="H72" s="57" t="s">
        <v>622</v>
      </c>
      <c r="I72" s="58" t="s">
        <v>301</v>
      </c>
      <c r="J72" s="58" t="s">
        <v>315</v>
      </c>
      <c r="K72" s="55">
        <f t="shared" si="5"/>
        <v>8.4900000000000003E-2</v>
      </c>
      <c r="L72" s="54"/>
      <c r="M72" s="54"/>
      <c r="N72" s="54"/>
      <c r="O72" s="54"/>
      <c r="P72" s="54"/>
      <c r="Q72" s="60">
        <f t="shared" si="6"/>
        <v>3</v>
      </c>
      <c r="R72" s="61">
        <f t="shared" si="7"/>
        <v>3</v>
      </c>
      <c r="S72" s="33"/>
      <c r="T72" s="34"/>
      <c r="U72" s="34">
        <v>1</v>
      </c>
      <c r="V72" s="34">
        <v>2</v>
      </c>
      <c r="W72" s="34"/>
      <c r="X72" s="34"/>
      <c r="Y72" s="34"/>
    </row>
    <row r="73" spans="1:25" s="186" customFormat="1" x14ac:dyDescent="0.25">
      <c r="A73" s="62">
        <v>64</v>
      </c>
      <c r="B73" s="54" t="s">
        <v>509</v>
      </c>
      <c r="C73" s="54" t="s">
        <v>335</v>
      </c>
      <c r="D73" s="54"/>
      <c r="E73" s="55" t="str">
        <f>VLOOKUP(B73,IND!$B$3:$D$121,3,0)</f>
        <v>m</v>
      </c>
      <c r="F73" s="80" t="str">
        <f t="shared" si="4"/>
        <v>D</v>
      </c>
      <c r="G73" s="56">
        <v>15</v>
      </c>
      <c r="H73" s="57" t="s">
        <v>635</v>
      </c>
      <c r="I73" s="58" t="s">
        <v>301</v>
      </c>
      <c r="J73" s="58" t="s">
        <v>315</v>
      </c>
      <c r="K73" s="55">
        <f t="shared" si="5"/>
        <v>8.4900000000000003E-2</v>
      </c>
      <c r="L73" s="54"/>
      <c r="M73" s="54"/>
      <c r="N73" s="54"/>
      <c r="O73" s="54"/>
      <c r="P73" s="54"/>
      <c r="Q73" s="60">
        <f t="shared" si="6"/>
        <v>3</v>
      </c>
      <c r="R73" s="61">
        <f t="shared" si="7"/>
        <v>3</v>
      </c>
      <c r="S73" s="33"/>
      <c r="T73" s="34">
        <v>1</v>
      </c>
      <c r="U73" s="34"/>
      <c r="V73" s="34">
        <v>2</v>
      </c>
      <c r="W73" s="34"/>
      <c r="X73" s="34"/>
      <c r="Y73" s="34"/>
    </row>
    <row r="74" spans="1:25" s="186" customFormat="1" x14ac:dyDescent="0.25">
      <c r="A74" s="62">
        <v>65</v>
      </c>
      <c r="B74" s="54" t="s">
        <v>195</v>
      </c>
      <c r="C74" s="54" t="s">
        <v>49</v>
      </c>
      <c r="D74" s="54"/>
      <c r="E74" s="55" t="str">
        <f>VLOOKUP(B74,IND!$B$3:$D$121,3,0)</f>
        <v>m</v>
      </c>
      <c r="F74" s="80" t="str">
        <f t="shared" ref="F74:F96" si="8">LEFT(H74,1)</f>
        <v>A</v>
      </c>
      <c r="G74" s="56">
        <v>16</v>
      </c>
      <c r="H74" s="57" t="s">
        <v>280</v>
      </c>
      <c r="I74" s="58" t="s">
        <v>75</v>
      </c>
      <c r="J74" s="58" t="s">
        <v>106</v>
      </c>
      <c r="K74" s="55">
        <f t="shared" ref="K74:K96" si="9">J74*0.0283</f>
        <v>5.6599999999999998E-2</v>
      </c>
      <c r="L74" s="54"/>
      <c r="M74" s="54"/>
      <c r="N74" s="54"/>
      <c r="O74" s="54"/>
      <c r="P74" s="54"/>
      <c r="Q74" s="60">
        <f t="shared" ref="Q74:Q96" si="10">SUM(S74:Y74)</f>
        <v>2</v>
      </c>
      <c r="R74" s="61">
        <f t="shared" ref="R74:R96" si="11">SUM(L74:Q74)</f>
        <v>2</v>
      </c>
      <c r="S74" s="33"/>
      <c r="T74" s="34"/>
      <c r="U74" s="34">
        <v>1</v>
      </c>
      <c r="V74" s="34">
        <v>1</v>
      </c>
      <c r="W74" s="34"/>
      <c r="X74" s="34"/>
      <c r="Y74" s="34"/>
    </row>
    <row r="75" spans="1:25" s="186" customFormat="1" x14ac:dyDescent="0.25">
      <c r="A75" s="62">
        <v>66</v>
      </c>
      <c r="B75" s="54" t="s">
        <v>595</v>
      </c>
      <c r="C75" s="54" t="s">
        <v>49</v>
      </c>
      <c r="D75" s="54"/>
      <c r="E75" s="55" t="str">
        <f>VLOOKUP(B75,IND!$B$3:$D$121,3,0)</f>
        <v>m</v>
      </c>
      <c r="F75" s="80" t="str">
        <f t="shared" si="8"/>
        <v>A</v>
      </c>
      <c r="G75" s="56">
        <v>16</v>
      </c>
      <c r="H75" s="57" t="s">
        <v>216</v>
      </c>
      <c r="I75" s="58" t="s">
        <v>75</v>
      </c>
      <c r="J75" s="58" t="s">
        <v>106</v>
      </c>
      <c r="K75" s="55">
        <f t="shared" si="9"/>
        <v>5.6599999999999998E-2</v>
      </c>
      <c r="L75" s="54"/>
      <c r="M75" s="54"/>
      <c r="N75" s="54"/>
      <c r="O75" s="54"/>
      <c r="P75" s="54"/>
      <c r="Q75" s="60">
        <f t="shared" si="10"/>
        <v>2</v>
      </c>
      <c r="R75" s="61">
        <f t="shared" si="11"/>
        <v>2</v>
      </c>
      <c r="S75" s="33"/>
      <c r="T75" s="34"/>
      <c r="U75" s="34">
        <v>1</v>
      </c>
      <c r="V75" s="34">
        <v>1</v>
      </c>
      <c r="W75" s="34"/>
      <c r="X75" s="34"/>
      <c r="Y75" s="34"/>
    </row>
    <row r="76" spans="1:25" s="186" customFormat="1" x14ac:dyDescent="0.25">
      <c r="A76" s="62">
        <v>67</v>
      </c>
      <c r="B76" s="54" t="s">
        <v>421</v>
      </c>
      <c r="C76" s="54" t="s">
        <v>39</v>
      </c>
      <c r="D76" s="54"/>
      <c r="E76" s="55" t="str">
        <f>VLOOKUP(B76,IND!$B$3:$D$121,3,0)</f>
        <v>m</v>
      </c>
      <c r="F76" s="80" t="str">
        <f t="shared" si="8"/>
        <v>D</v>
      </c>
      <c r="G76" s="56">
        <v>17</v>
      </c>
      <c r="H76" s="57" t="s">
        <v>632</v>
      </c>
      <c r="I76" s="58" t="s">
        <v>633</v>
      </c>
      <c r="J76" s="58" t="s">
        <v>634</v>
      </c>
      <c r="K76" s="55">
        <f t="shared" si="9"/>
        <v>7.0749999999999993E-2</v>
      </c>
      <c r="L76" s="54"/>
      <c r="M76" s="54">
        <v>1</v>
      </c>
      <c r="N76" s="54"/>
      <c r="O76" s="54"/>
      <c r="P76" s="54"/>
      <c r="Q76" s="60">
        <f t="shared" si="10"/>
        <v>0</v>
      </c>
      <c r="R76" s="61">
        <f t="shared" si="11"/>
        <v>1</v>
      </c>
      <c r="S76" s="33"/>
      <c r="T76" s="34"/>
      <c r="U76" s="34"/>
      <c r="V76" s="34"/>
      <c r="W76" s="34"/>
      <c r="X76" s="34"/>
      <c r="Y76" s="34"/>
    </row>
    <row r="77" spans="1:25" s="186" customFormat="1" x14ac:dyDescent="0.25">
      <c r="A77" s="62">
        <v>68</v>
      </c>
      <c r="B77" s="54" t="s">
        <v>642</v>
      </c>
      <c r="C77" s="54"/>
      <c r="D77" s="54"/>
      <c r="E77" s="55" t="str">
        <f>VLOOKUP(B77,IND!$B$3:$D$121,3,0)</f>
        <v>m</v>
      </c>
      <c r="F77" s="80" t="str">
        <f t="shared" si="8"/>
        <v>D</v>
      </c>
      <c r="G77" s="56">
        <v>18</v>
      </c>
      <c r="H77" s="57" t="s">
        <v>577</v>
      </c>
      <c r="I77" s="58" t="s">
        <v>75</v>
      </c>
      <c r="J77" s="58" t="s">
        <v>106</v>
      </c>
      <c r="K77" s="55">
        <f t="shared" si="9"/>
        <v>5.6599999999999998E-2</v>
      </c>
      <c r="L77" s="54"/>
      <c r="M77" s="54"/>
      <c r="N77" s="54"/>
      <c r="O77" s="54"/>
      <c r="P77" s="54"/>
      <c r="Q77" s="60">
        <f t="shared" si="10"/>
        <v>2</v>
      </c>
      <c r="R77" s="61">
        <f t="shared" si="11"/>
        <v>2</v>
      </c>
      <c r="S77" s="33"/>
      <c r="T77" s="34"/>
      <c r="U77" s="34"/>
      <c r="V77" s="34">
        <v>2</v>
      </c>
      <c r="W77" s="34"/>
      <c r="X77" s="34"/>
      <c r="Y77" s="34"/>
    </row>
    <row r="78" spans="1:25" s="186" customFormat="1" x14ac:dyDescent="0.25">
      <c r="A78" s="62">
        <v>69</v>
      </c>
      <c r="B78" s="54" t="s">
        <v>302</v>
      </c>
      <c r="C78" s="54"/>
      <c r="D78" s="54"/>
      <c r="E78" s="55" t="str">
        <f>VLOOKUP(B78,IND!$B$3:$D$121,3,0)</f>
        <v>m</v>
      </c>
      <c r="F78" s="80" t="str">
        <f t="shared" si="8"/>
        <v>A</v>
      </c>
      <c r="G78" s="56">
        <v>18</v>
      </c>
      <c r="H78" s="57" t="s">
        <v>62</v>
      </c>
      <c r="I78" s="58" t="s">
        <v>76</v>
      </c>
      <c r="J78" s="58" t="s">
        <v>105</v>
      </c>
      <c r="K78" s="55">
        <f t="shared" si="9"/>
        <v>2.8299999999999999E-2</v>
      </c>
      <c r="L78" s="54"/>
      <c r="M78" s="54"/>
      <c r="N78" s="54"/>
      <c r="O78" s="54"/>
      <c r="P78" s="54"/>
      <c r="Q78" s="60">
        <f t="shared" si="10"/>
        <v>1</v>
      </c>
      <c r="R78" s="61">
        <f t="shared" si="11"/>
        <v>1</v>
      </c>
      <c r="S78" s="33"/>
      <c r="T78" s="34"/>
      <c r="U78" s="34"/>
      <c r="V78" s="34">
        <v>1</v>
      </c>
      <c r="W78" s="34"/>
      <c r="X78" s="34"/>
      <c r="Y78" s="34"/>
    </row>
    <row r="79" spans="1:25" s="186" customFormat="1" x14ac:dyDescent="0.25">
      <c r="A79" s="62">
        <v>70</v>
      </c>
      <c r="B79" s="54" t="s">
        <v>713</v>
      </c>
      <c r="C79" s="54"/>
      <c r="D79" s="54"/>
      <c r="E79" s="55" t="str">
        <f>VLOOKUP(B79,IND!$B$3:$D$121,3,0)</f>
        <v>m</v>
      </c>
      <c r="F79" s="80" t="str">
        <f t="shared" si="8"/>
        <v>A</v>
      </c>
      <c r="G79" s="56">
        <v>18</v>
      </c>
      <c r="H79" s="57" t="s">
        <v>55</v>
      </c>
      <c r="I79" s="58" t="s">
        <v>76</v>
      </c>
      <c r="J79" s="58" t="s">
        <v>105</v>
      </c>
      <c r="K79" s="55">
        <f t="shared" si="9"/>
        <v>2.8299999999999999E-2</v>
      </c>
      <c r="L79" s="54"/>
      <c r="M79" s="54"/>
      <c r="N79" s="54"/>
      <c r="O79" s="54"/>
      <c r="P79" s="54"/>
      <c r="Q79" s="60">
        <f t="shared" si="10"/>
        <v>1</v>
      </c>
      <c r="R79" s="61">
        <f t="shared" si="11"/>
        <v>1</v>
      </c>
      <c r="S79" s="33"/>
      <c r="T79" s="34">
        <v>1</v>
      </c>
      <c r="U79" s="34"/>
      <c r="V79" s="34"/>
      <c r="W79" s="34"/>
      <c r="X79" s="34"/>
      <c r="Y79" s="34"/>
    </row>
    <row r="80" spans="1:25" s="186" customFormat="1" x14ac:dyDescent="0.25">
      <c r="A80" s="62">
        <v>71</v>
      </c>
      <c r="B80" s="54" t="s">
        <v>535</v>
      </c>
      <c r="C80" s="54" t="s">
        <v>39</v>
      </c>
      <c r="D80" s="54"/>
      <c r="E80" s="55" t="str">
        <f>VLOOKUP(B80,IND!$B$3:$D$121,3,0)</f>
        <v>m</v>
      </c>
      <c r="F80" s="80" t="str">
        <f t="shared" si="8"/>
        <v>A</v>
      </c>
      <c r="G80" s="56">
        <v>18</v>
      </c>
      <c r="H80" s="57" t="s">
        <v>265</v>
      </c>
      <c r="I80" s="58" t="s">
        <v>76</v>
      </c>
      <c r="J80" s="58" t="s">
        <v>105</v>
      </c>
      <c r="K80" s="55">
        <f t="shared" si="9"/>
        <v>2.8299999999999999E-2</v>
      </c>
      <c r="L80" s="54"/>
      <c r="M80" s="54"/>
      <c r="N80" s="54"/>
      <c r="O80" s="54"/>
      <c r="P80" s="54"/>
      <c r="Q80" s="60">
        <f t="shared" si="10"/>
        <v>1</v>
      </c>
      <c r="R80" s="61">
        <f t="shared" si="11"/>
        <v>1</v>
      </c>
      <c r="S80" s="33"/>
      <c r="T80" s="34"/>
      <c r="U80" s="34"/>
      <c r="V80" s="34">
        <v>1</v>
      </c>
      <c r="W80" s="34"/>
      <c r="X80" s="34"/>
      <c r="Y80" s="34"/>
    </row>
    <row r="81" spans="1:25" s="186" customFormat="1" x14ac:dyDescent="0.25">
      <c r="A81" s="62">
        <v>72</v>
      </c>
      <c r="B81" s="85" t="s">
        <v>149</v>
      </c>
      <c r="C81" s="85" t="s">
        <v>39</v>
      </c>
      <c r="D81" s="85"/>
      <c r="E81" s="55" t="str">
        <f>VLOOKUP(B81,IND!$B$3:$D$121,3,0)</f>
        <v>m</v>
      </c>
      <c r="F81" s="80" t="str">
        <f t="shared" si="8"/>
        <v>D</v>
      </c>
      <c r="G81" s="86">
        <v>19</v>
      </c>
      <c r="H81" s="87" t="s">
        <v>621</v>
      </c>
      <c r="I81" s="25" t="s">
        <v>76</v>
      </c>
      <c r="J81" s="25" t="s">
        <v>105</v>
      </c>
      <c r="K81" s="80">
        <f t="shared" si="9"/>
        <v>2.8299999999999999E-2</v>
      </c>
      <c r="L81" s="85"/>
      <c r="M81" s="85"/>
      <c r="N81" s="85"/>
      <c r="O81" s="85"/>
      <c r="P81" s="85"/>
      <c r="Q81" s="19">
        <f t="shared" si="10"/>
        <v>1</v>
      </c>
      <c r="R81" s="36">
        <f t="shared" si="11"/>
        <v>1</v>
      </c>
      <c r="S81" s="33"/>
      <c r="T81" s="34"/>
      <c r="U81" s="34"/>
      <c r="V81" s="34">
        <v>1</v>
      </c>
      <c r="W81" s="34"/>
      <c r="X81" s="34"/>
      <c r="Y81" s="34"/>
    </row>
    <row r="82" spans="1:25" s="186" customFormat="1" x14ac:dyDescent="0.25">
      <c r="A82" s="62">
        <v>73</v>
      </c>
      <c r="B82" s="54" t="s">
        <v>196</v>
      </c>
      <c r="C82" s="54" t="s">
        <v>39</v>
      </c>
      <c r="D82" s="54"/>
      <c r="E82" s="55" t="str">
        <f>VLOOKUP(B82,IND!$B$3:$D$121,3,0)</f>
        <v>m</v>
      </c>
      <c r="F82" s="80" t="str">
        <f t="shared" si="8"/>
        <v>D</v>
      </c>
      <c r="G82" s="56">
        <v>19</v>
      </c>
      <c r="H82" s="57" t="s">
        <v>628</v>
      </c>
      <c r="I82" s="58" t="s">
        <v>76</v>
      </c>
      <c r="J82" s="58" t="s">
        <v>105</v>
      </c>
      <c r="K82" s="55">
        <f t="shared" si="9"/>
        <v>2.8299999999999999E-2</v>
      </c>
      <c r="L82" s="54"/>
      <c r="M82" s="54"/>
      <c r="N82" s="54"/>
      <c r="O82" s="54"/>
      <c r="P82" s="54"/>
      <c r="Q82" s="60">
        <f t="shared" si="10"/>
        <v>1</v>
      </c>
      <c r="R82" s="61">
        <f t="shared" si="11"/>
        <v>1</v>
      </c>
      <c r="S82" s="33"/>
      <c r="T82" s="34">
        <v>1</v>
      </c>
      <c r="U82" s="34"/>
      <c r="V82" s="34"/>
      <c r="W82" s="34"/>
      <c r="X82" s="34"/>
      <c r="Y82" s="34"/>
    </row>
    <row r="83" spans="1:25" s="186" customFormat="1" x14ac:dyDescent="0.25">
      <c r="A83" s="62">
        <v>74</v>
      </c>
      <c r="B83" s="85" t="s">
        <v>418</v>
      </c>
      <c r="C83" s="85" t="s">
        <v>49</v>
      </c>
      <c r="D83" s="85"/>
      <c r="E83" s="55" t="str">
        <f>VLOOKUP(B83,IND!$B$3:$D$121,3,0)</f>
        <v>m</v>
      </c>
      <c r="F83" s="80" t="str">
        <f t="shared" si="8"/>
        <v>D</v>
      </c>
      <c r="G83" s="86">
        <v>19</v>
      </c>
      <c r="H83" s="87" t="s">
        <v>574</v>
      </c>
      <c r="I83" s="25" t="s">
        <v>76</v>
      </c>
      <c r="J83" s="25" t="s">
        <v>105</v>
      </c>
      <c r="K83" s="80">
        <f t="shared" si="9"/>
        <v>2.8299999999999999E-2</v>
      </c>
      <c r="L83" s="85"/>
      <c r="M83" s="85"/>
      <c r="N83" s="85"/>
      <c r="O83" s="85"/>
      <c r="P83" s="85"/>
      <c r="Q83" s="19">
        <f t="shared" si="10"/>
        <v>1</v>
      </c>
      <c r="R83" s="36">
        <f t="shared" si="11"/>
        <v>1</v>
      </c>
      <c r="S83" s="33"/>
      <c r="T83" s="34"/>
      <c r="U83" s="34">
        <v>1</v>
      </c>
      <c r="V83" s="34"/>
      <c r="W83" s="34"/>
      <c r="X83" s="34"/>
      <c r="Y83" s="34"/>
    </row>
    <row r="84" spans="1:25" s="186" customFormat="1" x14ac:dyDescent="0.25">
      <c r="A84" s="62">
        <v>75</v>
      </c>
      <c r="B84" s="54" t="s">
        <v>639</v>
      </c>
      <c r="C84" s="54"/>
      <c r="D84" s="54"/>
      <c r="E84" s="55" t="str">
        <f>VLOOKUP(B84,IND!$B$3:$D$121,3,0)</f>
        <v>m</v>
      </c>
      <c r="F84" s="80" t="str">
        <f t="shared" si="8"/>
        <v>A</v>
      </c>
      <c r="G84" s="56">
        <v>24</v>
      </c>
      <c r="H84" s="57" t="s">
        <v>95</v>
      </c>
      <c r="I84" s="58" t="s">
        <v>78</v>
      </c>
      <c r="J84" s="58" t="s">
        <v>78</v>
      </c>
      <c r="K84" s="55">
        <f t="shared" si="9"/>
        <v>0</v>
      </c>
      <c r="L84" s="54"/>
      <c r="M84" s="54"/>
      <c r="N84" s="54"/>
      <c r="O84" s="54"/>
      <c r="P84" s="54"/>
      <c r="Q84" s="60">
        <f t="shared" si="10"/>
        <v>0</v>
      </c>
      <c r="R84" s="61">
        <f t="shared" si="11"/>
        <v>0</v>
      </c>
      <c r="S84" s="33"/>
      <c r="T84" s="34"/>
      <c r="U84" s="34"/>
      <c r="V84" s="34"/>
      <c r="W84" s="34"/>
      <c r="X84" s="34"/>
      <c r="Y84" s="34"/>
    </row>
    <row r="85" spans="1:25" s="186" customFormat="1" x14ac:dyDescent="0.25">
      <c r="A85" s="62">
        <v>76</v>
      </c>
      <c r="B85" s="54" t="s">
        <v>643</v>
      </c>
      <c r="C85" s="54"/>
      <c r="D85" s="54"/>
      <c r="E85" s="55" t="str">
        <f>VLOOKUP(B85,IND!$B$3:$D$121,3,0)</f>
        <v>m</v>
      </c>
      <c r="F85" s="80" t="str">
        <f t="shared" si="8"/>
        <v>A</v>
      </c>
      <c r="G85" s="56">
        <v>24</v>
      </c>
      <c r="H85" s="57" t="s">
        <v>40</v>
      </c>
      <c r="I85" s="58" t="s">
        <v>78</v>
      </c>
      <c r="J85" s="58" t="s">
        <v>78</v>
      </c>
      <c r="K85" s="55">
        <f t="shared" si="9"/>
        <v>0</v>
      </c>
      <c r="L85" s="54"/>
      <c r="M85" s="54"/>
      <c r="N85" s="54"/>
      <c r="O85" s="54"/>
      <c r="P85" s="54"/>
      <c r="Q85" s="60">
        <f t="shared" si="10"/>
        <v>0</v>
      </c>
      <c r="R85" s="61">
        <f t="shared" si="11"/>
        <v>0</v>
      </c>
      <c r="S85" s="33"/>
      <c r="T85" s="34"/>
      <c r="U85" s="34"/>
      <c r="V85" s="34"/>
      <c r="W85" s="34"/>
      <c r="X85" s="34"/>
      <c r="Y85" s="34"/>
    </row>
    <row r="86" spans="1:25" s="186" customFormat="1" x14ac:dyDescent="0.25">
      <c r="A86" s="62">
        <v>77</v>
      </c>
      <c r="B86" s="54" t="s">
        <v>419</v>
      </c>
      <c r="C86" s="54" t="s">
        <v>49</v>
      </c>
      <c r="D86" s="54"/>
      <c r="E86" s="55" t="str">
        <f>VLOOKUP(B86,IND!$B$3:$D$121,3,0)</f>
        <v>m</v>
      </c>
      <c r="F86" s="80" t="str">
        <f t="shared" si="8"/>
        <v>B</v>
      </c>
      <c r="G86" s="56">
        <v>24</v>
      </c>
      <c r="H86" s="57" t="s">
        <v>244</v>
      </c>
      <c r="I86" s="58" t="s">
        <v>78</v>
      </c>
      <c r="J86" s="58" t="s">
        <v>78</v>
      </c>
      <c r="K86" s="55">
        <f t="shared" si="9"/>
        <v>0</v>
      </c>
      <c r="L86" s="54"/>
      <c r="M86" s="54"/>
      <c r="N86" s="54"/>
      <c r="O86" s="54"/>
      <c r="P86" s="54"/>
      <c r="Q86" s="60">
        <f t="shared" si="10"/>
        <v>0</v>
      </c>
      <c r="R86" s="61">
        <f t="shared" si="11"/>
        <v>0</v>
      </c>
      <c r="S86" s="33"/>
      <c r="T86" s="34"/>
      <c r="U86" s="34"/>
      <c r="V86" s="34"/>
      <c r="W86" s="34"/>
      <c r="X86" s="34"/>
      <c r="Y86" s="34"/>
    </row>
    <row r="87" spans="1:25" s="186" customFormat="1" x14ac:dyDescent="0.25">
      <c r="A87" s="62">
        <v>78</v>
      </c>
      <c r="B87" s="54" t="s">
        <v>644</v>
      </c>
      <c r="C87" s="54"/>
      <c r="D87" s="54"/>
      <c r="E87" s="55" t="str">
        <f>VLOOKUP(B87,IND!$B$3:$D$121,3,0)</f>
        <v>m</v>
      </c>
      <c r="F87" s="80" t="str">
        <f t="shared" si="8"/>
        <v>B</v>
      </c>
      <c r="G87" s="56">
        <v>24</v>
      </c>
      <c r="H87" s="57" t="s">
        <v>236</v>
      </c>
      <c r="I87" s="58" t="s">
        <v>78</v>
      </c>
      <c r="J87" s="58" t="s">
        <v>78</v>
      </c>
      <c r="K87" s="55">
        <f t="shared" si="9"/>
        <v>0</v>
      </c>
      <c r="L87" s="54"/>
      <c r="M87" s="54"/>
      <c r="N87" s="54"/>
      <c r="O87" s="54"/>
      <c r="P87" s="54"/>
      <c r="Q87" s="60">
        <f t="shared" si="10"/>
        <v>0</v>
      </c>
      <c r="R87" s="61">
        <f t="shared" si="11"/>
        <v>0</v>
      </c>
      <c r="S87" s="33"/>
      <c r="T87" s="34"/>
      <c r="U87" s="34"/>
      <c r="V87" s="34"/>
      <c r="W87" s="34"/>
      <c r="X87" s="34"/>
      <c r="Y87" s="34"/>
    </row>
    <row r="88" spans="1:25" s="186" customFormat="1" x14ac:dyDescent="0.25">
      <c r="A88" s="62">
        <v>79</v>
      </c>
      <c r="B88" s="54" t="s">
        <v>136</v>
      </c>
      <c r="C88" s="54"/>
      <c r="D88" s="54"/>
      <c r="E88" s="55" t="str">
        <f>VLOOKUP(B88,IND!$B$3:$D$121,3,0)</f>
        <v>m</v>
      </c>
      <c r="F88" s="80" t="str">
        <f t="shared" si="8"/>
        <v>B</v>
      </c>
      <c r="G88" s="56">
        <v>24</v>
      </c>
      <c r="H88" s="57" t="s">
        <v>248</v>
      </c>
      <c r="I88" s="58" t="s">
        <v>78</v>
      </c>
      <c r="J88" s="58" t="s">
        <v>78</v>
      </c>
      <c r="K88" s="55">
        <f t="shared" si="9"/>
        <v>0</v>
      </c>
      <c r="L88" s="54"/>
      <c r="M88" s="54"/>
      <c r="N88" s="54"/>
      <c r="O88" s="54"/>
      <c r="P88" s="54"/>
      <c r="Q88" s="60">
        <f t="shared" si="10"/>
        <v>0</v>
      </c>
      <c r="R88" s="61">
        <f t="shared" si="11"/>
        <v>0</v>
      </c>
      <c r="S88" s="33"/>
      <c r="T88" s="34"/>
      <c r="U88" s="34"/>
      <c r="V88" s="34"/>
      <c r="W88" s="34"/>
      <c r="X88" s="34"/>
      <c r="Y88" s="34"/>
    </row>
    <row r="89" spans="1:25" s="186" customFormat="1" x14ac:dyDescent="0.25">
      <c r="A89" s="62">
        <v>80</v>
      </c>
      <c r="B89" s="54" t="s">
        <v>537</v>
      </c>
      <c r="C89" s="54" t="s">
        <v>49</v>
      </c>
      <c r="D89" s="54"/>
      <c r="E89" s="55" t="str">
        <f>VLOOKUP(B89,IND!$B$3:$D$121,3,0)</f>
        <v>m</v>
      </c>
      <c r="F89" s="80" t="str">
        <f t="shared" si="8"/>
        <v>B</v>
      </c>
      <c r="G89" s="56">
        <v>24</v>
      </c>
      <c r="H89" s="57" t="s">
        <v>336</v>
      </c>
      <c r="I89" s="58" t="s">
        <v>78</v>
      </c>
      <c r="J89" s="58" t="s">
        <v>78</v>
      </c>
      <c r="K89" s="55">
        <f t="shared" si="9"/>
        <v>0</v>
      </c>
      <c r="L89" s="54"/>
      <c r="M89" s="54"/>
      <c r="N89" s="54"/>
      <c r="O89" s="54"/>
      <c r="P89" s="54"/>
      <c r="Q89" s="60">
        <f t="shared" si="10"/>
        <v>0</v>
      </c>
      <c r="R89" s="61">
        <f t="shared" si="11"/>
        <v>0</v>
      </c>
      <c r="S89" s="33"/>
      <c r="T89" s="34"/>
      <c r="U89" s="34"/>
      <c r="V89" s="34"/>
      <c r="W89" s="34"/>
      <c r="X89" s="34"/>
      <c r="Y89" s="34"/>
    </row>
    <row r="90" spans="1:25" s="186" customFormat="1" x14ac:dyDescent="0.25">
      <c r="A90" s="62">
        <v>81</v>
      </c>
      <c r="B90" s="54" t="s">
        <v>645</v>
      </c>
      <c r="C90" s="54"/>
      <c r="D90" s="54"/>
      <c r="E90" s="55" t="str">
        <f>VLOOKUP(B90,IND!$B$3:$D$121,3,0)</f>
        <v>NM</v>
      </c>
      <c r="F90" s="80" t="str">
        <f t="shared" si="8"/>
        <v>B</v>
      </c>
      <c r="G90" s="56">
        <v>24</v>
      </c>
      <c r="H90" s="57" t="s">
        <v>102</v>
      </c>
      <c r="I90" s="58" t="s">
        <v>78</v>
      </c>
      <c r="J90" s="58" t="s">
        <v>78</v>
      </c>
      <c r="K90" s="55">
        <f t="shared" si="9"/>
        <v>0</v>
      </c>
      <c r="L90" s="54"/>
      <c r="M90" s="54"/>
      <c r="N90" s="54"/>
      <c r="O90" s="54"/>
      <c r="P90" s="54"/>
      <c r="Q90" s="60">
        <f t="shared" si="10"/>
        <v>0</v>
      </c>
      <c r="R90" s="61">
        <f t="shared" si="11"/>
        <v>0</v>
      </c>
      <c r="S90" s="33"/>
      <c r="T90" s="34"/>
      <c r="U90" s="34"/>
      <c r="V90" s="34"/>
      <c r="W90" s="34"/>
      <c r="X90" s="34"/>
      <c r="Y90" s="34"/>
    </row>
    <row r="91" spans="1:25" s="186" customFormat="1" x14ac:dyDescent="0.25">
      <c r="A91" s="62">
        <v>82</v>
      </c>
      <c r="B91" s="54" t="s">
        <v>275</v>
      </c>
      <c r="C91" s="54"/>
      <c r="D91" s="54"/>
      <c r="E91" s="55" t="str">
        <f>VLOOKUP(B91,IND!$B$3:$D$121,3,0)</f>
        <v>m</v>
      </c>
      <c r="F91" s="80" t="str">
        <f t="shared" si="8"/>
        <v>C</v>
      </c>
      <c r="G91" s="56">
        <v>24</v>
      </c>
      <c r="H91" s="57" t="s">
        <v>263</v>
      </c>
      <c r="I91" s="58" t="s">
        <v>78</v>
      </c>
      <c r="J91" s="58" t="s">
        <v>78</v>
      </c>
      <c r="K91" s="55">
        <f t="shared" si="9"/>
        <v>0</v>
      </c>
      <c r="L91" s="54"/>
      <c r="M91" s="54"/>
      <c r="N91" s="54"/>
      <c r="O91" s="54"/>
      <c r="P91" s="54"/>
      <c r="Q91" s="60">
        <f t="shared" si="10"/>
        <v>0</v>
      </c>
      <c r="R91" s="61">
        <f t="shared" si="11"/>
        <v>0</v>
      </c>
      <c r="S91" s="33"/>
      <c r="T91" s="34"/>
      <c r="U91" s="34"/>
      <c r="V91" s="34"/>
      <c r="W91" s="34"/>
      <c r="X91" s="34"/>
      <c r="Y91" s="34"/>
    </row>
    <row r="92" spans="1:25" s="186" customFormat="1" x14ac:dyDescent="0.25">
      <c r="A92" s="62">
        <v>83</v>
      </c>
      <c r="B92" s="54" t="s">
        <v>646</v>
      </c>
      <c r="C92" s="54"/>
      <c r="D92" s="54"/>
      <c r="E92" s="55" t="str">
        <f>VLOOKUP(B92,IND!$B$3:$D$121,3,0)</f>
        <v>NM</v>
      </c>
      <c r="F92" s="80" t="str">
        <f t="shared" si="8"/>
        <v>C</v>
      </c>
      <c r="G92" s="56">
        <v>24</v>
      </c>
      <c r="H92" s="57" t="s">
        <v>303</v>
      </c>
      <c r="I92" s="58" t="s">
        <v>78</v>
      </c>
      <c r="J92" s="58" t="s">
        <v>78</v>
      </c>
      <c r="K92" s="55">
        <f t="shared" si="9"/>
        <v>0</v>
      </c>
      <c r="L92" s="54"/>
      <c r="M92" s="54"/>
      <c r="N92" s="54"/>
      <c r="O92" s="54"/>
      <c r="P92" s="54"/>
      <c r="Q92" s="60">
        <f t="shared" si="10"/>
        <v>0</v>
      </c>
      <c r="R92" s="61">
        <f t="shared" si="11"/>
        <v>0</v>
      </c>
      <c r="S92" s="33"/>
      <c r="T92" s="34"/>
      <c r="U92" s="34"/>
      <c r="V92" s="34"/>
      <c r="W92" s="34"/>
      <c r="X92" s="34"/>
      <c r="Y92" s="34"/>
    </row>
    <row r="93" spans="1:25" s="186" customFormat="1" x14ac:dyDescent="0.25">
      <c r="A93" s="62">
        <v>84</v>
      </c>
      <c r="B93" s="54" t="s">
        <v>137</v>
      </c>
      <c r="C93" s="54" t="s">
        <v>530</v>
      </c>
      <c r="D93" s="54"/>
      <c r="E93" s="55" t="str">
        <f>VLOOKUP(B93,IND!$B$3:$D$121,3,0)</f>
        <v>m</v>
      </c>
      <c r="F93" s="80" t="str">
        <f t="shared" si="8"/>
        <v>C</v>
      </c>
      <c r="G93" s="56">
        <v>24</v>
      </c>
      <c r="H93" s="57" t="s">
        <v>259</v>
      </c>
      <c r="I93" s="58" t="s">
        <v>78</v>
      </c>
      <c r="J93" s="58" t="s">
        <v>78</v>
      </c>
      <c r="K93" s="55">
        <f t="shared" si="9"/>
        <v>0</v>
      </c>
      <c r="L93" s="54"/>
      <c r="M93" s="54"/>
      <c r="N93" s="54"/>
      <c r="O93" s="54"/>
      <c r="P93" s="54"/>
      <c r="Q93" s="60">
        <f t="shared" si="10"/>
        <v>0</v>
      </c>
      <c r="R93" s="61">
        <f t="shared" si="11"/>
        <v>0</v>
      </c>
      <c r="S93" s="33"/>
      <c r="T93" s="34"/>
      <c r="U93" s="34"/>
      <c r="V93" s="34"/>
      <c r="W93" s="34"/>
      <c r="X93" s="34"/>
      <c r="Y93" s="34"/>
    </row>
    <row r="94" spans="1:25" s="186" customFormat="1" x14ac:dyDescent="0.25">
      <c r="A94" s="62">
        <v>85</v>
      </c>
      <c r="B94" s="54" t="s">
        <v>554</v>
      </c>
      <c r="C94" s="54" t="s">
        <v>49</v>
      </c>
      <c r="D94" s="54"/>
      <c r="E94" s="55" t="str">
        <f>VLOOKUP(B94,IND!$B$3:$D$121,3,0)</f>
        <v>m</v>
      </c>
      <c r="F94" s="80" t="str">
        <f t="shared" si="8"/>
        <v>C</v>
      </c>
      <c r="G94" s="56">
        <v>24</v>
      </c>
      <c r="H94" s="57" t="s">
        <v>252</v>
      </c>
      <c r="I94" s="58" t="s">
        <v>78</v>
      </c>
      <c r="J94" s="58" t="s">
        <v>78</v>
      </c>
      <c r="K94" s="55">
        <f t="shared" si="9"/>
        <v>0</v>
      </c>
      <c r="L94" s="54"/>
      <c r="M94" s="54"/>
      <c r="N94" s="54"/>
      <c r="O94" s="54"/>
      <c r="P94" s="54"/>
      <c r="Q94" s="60">
        <f t="shared" si="10"/>
        <v>0</v>
      </c>
      <c r="R94" s="61">
        <f t="shared" si="11"/>
        <v>0</v>
      </c>
      <c r="S94" s="33"/>
      <c r="T94" s="34"/>
      <c r="U94" s="34"/>
      <c r="V94" s="34"/>
      <c r="W94" s="34"/>
      <c r="X94" s="34"/>
      <c r="Y94" s="34"/>
    </row>
    <row r="95" spans="1:25" s="186" customFormat="1" x14ac:dyDescent="0.25">
      <c r="A95" s="62">
        <v>86</v>
      </c>
      <c r="B95" s="54" t="s">
        <v>664</v>
      </c>
      <c r="C95" s="54"/>
      <c r="D95" s="54"/>
      <c r="E95" s="55" t="str">
        <f>VLOOKUP(B95,IND!$B$3:$D$121,3,0)</f>
        <v>m</v>
      </c>
      <c r="F95" s="80" t="str">
        <f t="shared" si="8"/>
        <v>C</v>
      </c>
      <c r="G95" s="56">
        <v>24</v>
      </c>
      <c r="H95" s="57" t="s">
        <v>262</v>
      </c>
      <c r="I95" s="58" t="s">
        <v>78</v>
      </c>
      <c r="J95" s="58" t="s">
        <v>78</v>
      </c>
      <c r="K95" s="55">
        <f t="shared" si="9"/>
        <v>0</v>
      </c>
      <c r="L95" s="54"/>
      <c r="M95" s="54"/>
      <c r="N95" s="54"/>
      <c r="O95" s="54"/>
      <c r="P95" s="54"/>
      <c r="Q95" s="60">
        <f t="shared" si="10"/>
        <v>0</v>
      </c>
      <c r="R95" s="61">
        <f t="shared" si="11"/>
        <v>0</v>
      </c>
      <c r="S95" s="33"/>
      <c r="T95" s="34"/>
      <c r="U95" s="34"/>
      <c r="V95" s="34"/>
      <c r="W95" s="34"/>
      <c r="X95" s="34"/>
      <c r="Y95" s="34"/>
    </row>
    <row r="96" spans="1:25" s="186" customFormat="1" x14ac:dyDescent="0.25">
      <c r="A96" s="62">
        <v>87</v>
      </c>
      <c r="B96" s="54" t="s">
        <v>647</v>
      </c>
      <c r="C96" s="54"/>
      <c r="D96" s="54"/>
      <c r="E96" s="55" t="str">
        <f>VLOOKUP(B96,IND!$B$3:$D$121,3,0)</f>
        <v>m</v>
      </c>
      <c r="F96" s="80" t="str">
        <f t="shared" si="8"/>
        <v>D</v>
      </c>
      <c r="G96" s="56">
        <v>24</v>
      </c>
      <c r="H96" s="57" t="s">
        <v>648</v>
      </c>
      <c r="I96" s="58" t="s">
        <v>78</v>
      </c>
      <c r="J96" s="58" t="s">
        <v>78</v>
      </c>
      <c r="K96" s="55">
        <f t="shared" si="9"/>
        <v>0</v>
      </c>
      <c r="L96" s="54"/>
      <c r="M96" s="54"/>
      <c r="N96" s="54"/>
      <c r="O96" s="54"/>
      <c r="P96" s="54"/>
      <c r="Q96" s="60">
        <f t="shared" si="10"/>
        <v>0</v>
      </c>
      <c r="R96" s="61">
        <f t="shared" si="11"/>
        <v>0</v>
      </c>
      <c r="S96" s="33"/>
      <c r="T96" s="34"/>
      <c r="U96" s="34"/>
      <c r="V96" s="34"/>
      <c r="W96" s="34"/>
      <c r="X96" s="34"/>
      <c r="Y96" s="34"/>
    </row>
    <row r="97" spans="1:25" x14ac:dyDescent="0.25">
      <c r="A97" s="75"/>
      <c r="B97" s="353"/>
      <c r="C97" s="353"/>
      <c r="D97" s="353"/>
      <c r="E97" s="120"/>
      <c r="F97" s="23"/>
      <c r="G97" s="71"/>
      <c r="H97" s="8"/>
      <c r="J97" s="24"/>
      <c r="K97" s="72"/>
      <c r="L97" s="353"/>
      <c r="M97" s="353"/>
      <c r="N97" s="353"/>
      <c r="O97" s="353"/>
      <c r="P97" s="353"/>
      <c r="Q97" s="75"/>
      <c r="R97" s="3"/>
      <c r="S97" s="354"/>
      <c r="T97" s="354"/>
      <c r="U97" s="354"/>
      <c r="V97" s="354"/>
      <c r="W97" s="139"/>
      <c r="X97" s="29"/>
      <c r="Y97" s="29"/>
    </row>
    <row r="98" spans="1:25" x14ac:dyDescent="0.25">
      <c r="A98" s="75"/>
      <c r="B98" s="71" t="s">
        <v>66</v>
      </c>
      <c r="C98" s="350"/>
      <c r="D98" s="350"/>
      <c r="E98" s="350"/>
      <c r="F98" s="350"/>
      <c r="G98" s="350"/>
      <c r="H98" s="8"/>
      <c r="I98" s="37">
        <f>SUM(K98*2.204)</f>
        <v>23.920122199999991</v>
      </c>
      <c r="J98" s="72"/>
      <c r="K98" s="72">
        <f>SUM(K10:K96)</f>
        <v>10.853049999999994</v>
      </c>
      <c r="L98" s="72">
        <f>SUM(L10:L96)</f>
        <v>5</v>
      </c>
      <c r="M98" s="187">
        <f t="shared" ref="M98:Y98" si="12">SUM(M10:M96)</f>
        <v>10</v>
      </c>
      <c r="N98" s="187">
        <f t="shared" si="12"/>
        <v>1</v>
      </c>
      <c r="O98" s="187">
        <f t="shared" si="12"/>
        <v>2</v>
      </c>
      <c r="P98" s="187">
        <f t="shared" si="12"/>
        <v>3</v>
      </c>
      <c r="Q98" s="187">
        <f t="shared" si="12"/>
        <v>259</v>
      </c>
      <c r="R98" s="187">
        <f t="shared" si="12"/>
        <v>280</v>
      </c>
      <c r="S98" s="187">
        <f t="shared" si="12"/>
        <v>8</v>
      </c>
      <c r="T98" s="187">
        <f t="shared" si="12"/>
        <v>47</v>
      </c>
      <c r="U98" s="187">
        <f t="shared" si="12"/>
        <v>25</v>
      </c>
      <c r="V98" s="187">
        <f t="shared" si="12"/>
        <v>170</v>
      </c>
      <c r="W98" s="187">
        <f t="shared" si="12"/>
        <v>1</v>
      </c>
      <c r="X98" s="187">
        <f t="shared" si="12"/>
        <v>7</v>
      </c>
      <c r="Y98" s="187">
        <f t="shared" si="12"/>
        <v>1</v>
      </c>
    </row>
    <row r="99" spans="1:25" x14ac:dyDescent="0.25">
      <c r="A99" s="75"/>
      <c r="B99" s="351"/>
      <c r="C99" s="351"/>
      <c r="D99" s="351"/>
      <c r="E99" s="190"/>
      <c r="F99" s="72"/>
      <c r="G99" s="71"/>
      <c r="H99" s="8"/>
      <c r="I99" s="72"/>
      <c r="J99" s="72"/>
      <c r="K99" s="72"/>
      <c r="L99" s="351"/>
      <c r="M99" s="351"/>
      <c r="N99" s="351"/>
      <c r="O99" s="351"/>
      <c r="P99" s="351"/>
      <c r="Q99" s="75"/>
      <c r="R99" s="3"/>
      <c r="S99" s="352"/>
      <c r="T99" s="352"/>
      <c r="U99" s="352"/>
      <c r="V99" s="352"/>
      <c r="W99" s="188"/>
    </row>
    <row r="100" spans="1:25" x14ac:dyDescent="0.25">
      <c r="B100" t="s">
        <v>121</v>
      </c>
      <c r="F100" t="s">
        <v>658</v>
      </c>
    </row>
    <row r="101" spans="1:25" x14ac:dyDescent="0.25">
      <c r="B101" t="s">
        <v>123</v>
      </c>
    </row>
    <row r="102" spans="1:25" x14ac:dyDescent="0.25">
      <c r="B102" t="s">
        <v>532</v>
      </c>
      <c r="C102" t="s">
        <v>39</v>
      </c>
      <c r="D102" t="s">
        <v>220</v>
      </c>
      <c r="F102">
        <v>8</v>
      </c>
    </row>
    <row r="103" spans="1:25" x14ac:dyDescent="0.25">
      <c r="B103" t="s">
        <v>539</v>
      </c>
      <c r="C103" t="s">
        <v>127</v>
      </c>
      <c r="D103" t="s">
        <v>79</v>
      </c>
      <c r="F103">
        <v>7</v>
      </c>
    </row>
    <row r="104" spans="1:25" x14ac:dyDescent="0.25">
      <c r="B104" t="s">
        <v>520</v>
      </c>
      <c r="C104" t="s">
        <v>37</v>
      </c>
      <c r="D104" t="s">
        <v>624</v>
      </c>
      <c r="F104">
        <v>6</v>
      </c>
    </row>
    <row r="105" spans="1:25" x14ac:dyDescent="0.25">
      <c r="B105" t="s">
        <v>122</v>
      </c>
    </row>
    <row r="106" spans="1:25" x14ac:dyDescent="0.25">
      <c r="B106" t="s">
        <v>197</v>
      </c>
      <c r="C106" t="s">
        <v>162</v>
      </c>
      <c r="D106" t="s">
        <v>87</v>
      </c>
      <c r="F106">
        <v>2</v>
      </c>
    </row>
    <row r="107" spans="1:25" s="186" customFormat="1" x14ac:dyDescent="0.25">
      <c r="B107" s="186" t="s">
        <v>132</v>
      </c>
      <c r="C107" s="186" t="s">
        <v>49</v>
      </c>
      <c r="D107" s="186" t="s">
        <v>233</v>
      </c>
      <c r="F107" s="186">
        <v>2</v>
      </c>
      <c r="R107" s="35"/>
      <c r="S107" s="26"/>
      <c r="T107" s="26"/>
      <c r="U107" s="26"/>
      <c r="V107" s="26"/>
      <c r="W107" s="26"/>
      <c r="X107" s="26"/>
      <c r="Y107" s="26"/>
    </row>
    <row r="109" spans="1:25" x14ac:dyDescent="0.25">
      <c r="B109" t="s">
        <v>124</v>
      </c>
      <c r="C109" t="s">
        <v>351</v>
      </c>
      <c r="D109" t="s">
        <v>600</v>
      </c>
      <c r="F109" t="s">
        <v>171</v>
      </c>
      <c r="G109" t="s">
        <v>651</v>
      </c>
    </row>
    <row r="110" spans="1:25" x14ac:dyDescent="0.25">
      <c r="B110" t="s">
        <v>322</v>
      </c>
      <c r="C110" t="s">
        <v>134</v>
      </c>
      <c r="D110" t="s">
        <v>649</v>
      </c>
      <c r="F110" t="s">
        <v>175</v>
      </c>
      <c r="G110" t="s">
        <v>651</v>
      </c>
    </row>
    <row r="111" spans="1:25" x14ac:dyDescent="0.25">
      <c r="B111" t="s">
        <v>426</v>
      </c>
      <c r="C111" t="s">
        <v>287</v>
      </c>
      <c r="D111" t="s">
        <v>650</v>
      </c>
      <c r="F111" t="s">
        <v>174</v>
      </c>
      <c r="G111" t="s">
        <v>523</v>
      </c>
    </row>
    <row r="113" spans="2:25" x14ac:dyDescent="0.25">
      <c r="B113" t="s">
        <v>324</v>
      </c>
    </row>
    <row r="114" spans="2:25" x14ac:dyDescent="0.25">
      <c r="B114" t="s">
        <v>325</v>
      </c>
    </row>
    <row r="115" spans="2:25" x14ac:dyDescent="0.25">
      <c r="B115" t="s">
        <v>197</v>
      </c>
      <c r="C115" t="s">
        <v>162</v>
      </c>
      <c r="D115">
        <v>1</v>
      </c>
      <c r="F115" t="s">
        <v>100</v>
      </c>
      <c r="G115" t="s">
        <v>87</v>
      </c>
      <c r="H115" t="s">
        <v>606</v>
      </c>
      <c r="L115" s="186"/>
      <c r="N115"/>
      <c r="P115" s="35"/>
      <c r="Q115" s="26"/>
      <c r="R115" s="26"/>
      <c r="X115"/>
      <c r="Y115"/>
    </row>
    <row r="116" spans="2:25" x14ac:dyDescent="0.25">
      <c r="B116" t="s">
        <v>555</v>
      </c>
      <c r="C116" t="s">
        <v>556</v>
      </c>
      <c r="D116">
        <v>2</v>
      </c>
      <c r="F116" t="s">
        <v>230</v>
      </c>
      <c r="G116" t="s">
        <v>88</v>
      </c>
      <c r="H116" t="s">
        <v>607</v>
      </c>
      <c r="L116" s="186"/>
      <c r="N116"/>
      <c r="P116" s="35"/>
      <c r="Q116" s="26"/>
      <c r="R116" s="26"/>
      <c r="X116"/>
      <c r="Y116"/>
    </row>
    <row r="117" spans="2:25" x14ac:dyDescent="0.25">
      <c r="B117" t="s">
        <v>355</v>
      </c>
      <c r="C117" t="s">
        <v>70</v>
      </c>
      <c r="D117">
        <v>3</v>
      </c>
      <c r="F117" t="s">
        <v>219</v>
      </c>
      <c r="G117" t="s">
        <v>89</v>
      </c>
      <c r="H117" t="s">
        <v>611</v>
      </c>
      <c r="L117" s="186"/>
      <c r="N117"/>
      <c r="P117" s="35"/>
      <c r="Q117" s="26"/>
      <c r="R117" s="26"/>
      <c r="X117"/>
      <c r="Y117"/>
    </row>
    <row r="118" spans="2:25" x14ac:dyDescent="0.25">
      <c r="B118" t="s">
        <v>411</v>
      </c>
      <c r="C118" t="s">
        <v>412</v>
      </c>
      <c r="D118">
        <v>4</v>
      </c>
      <c r="F118" t="s">
        <v>290</v>
      </c>
      <c r="G118" t="s">
        <v>278</v>
      </c>
      <c r="H118" t="s">
        <v>652</v>
      </c>
      <c r="L118" s="186"/>
      <c r="N118"/>
      <c r="P118" s="35"/>
      <c r="Q118" s="26"/>
      <c r="R118" s="26"/>
      <c r="X118"/>
      <c r="Y118"/>
    </row>
    <row r="119" spans="2:25" x14ac:dyDescent="0.25">
      <c r="B119" t="s">
        <v>638</v>
      </c>
      <c r="D119">
        <v>5</v>
      </c>
      <c r="F119" t="s">
        <v>59</v>
      </c>
      <c r="G119" t="s">
        <v>233</v>
      </c>
      <c r="H119" t="s">
        <v>653</v>
      </c>
      <c r="L119" s="186"/>
      <c r="N119"/>
      <c r="P119" s="35"/>
      <c r="Q119" s="26"/>
      <c r="R119" s="26"/>
      <c r="X119"/>
      <c r="Y119"/>
    </row>
    <row r="120" spans="2:25" x14ac:dyDescent="0.25">
      <c r="B120" t="s">
        <v>357</v>
      </c>
      <c r="C120" t="s">
        <v>358</v>
      </c>
      <c r="D120">
        <v>5</v>
      </c>
      <c r="F120" t="s">
        <v>50</v>
      </c>
      <c r="G120" t="s">
        <v>233</v>
      </c>
      <c r="H120" t="s">
        <v>653</v>
      </c>
      <c r="L120" s="186"/>
      <c r="N120"/>
      <c r="P120" s="35"/>
      <c r="Q120" s="26"/>
      <c r="R120" s="26"/>
      <c r="X120"/>
      <c r="Y120"/>
    </row>
    <row r="122" spans="2:25" x14ac:dyDescent="0.25">
      <c r="B122" t="s">
        <v>326</v>
      </c>
    </row>
    <row r="123" spans="2:25" x14ac:dyDescent="0.25">
      <c r="B123" t="s">
        <v>539</v>
      </c>
      <c r="C123" t="s">
        <v>127</v>
      </c>
      <c r="D123">
        <v>1</v>
      </c>
      <c r="F123" t="s">
        <v>65</v>
      </c>
      <c r="G123" t="s">
        <v>79</v>
      </c>
      <c r="H123" t="s">
        <v>606</v>
      </c>
      <c r="L123" s="186"/>
      <c r="N123"/>
      <c r="P123" s="35"/>
      <c r="Q123" s="26"/>
      <c r="R123" s="26"/>
      <c r="X123"/>
      <c r="Y123"/>
    </row>
    <row r="124" spans="2:25" x14ac:dyDescent="0.25">
      <c r="B124" t="s">
        <v>134</v>
      </c>
      <c r="C124" t="s">
        <v>127</v>
      </c>
      <c r="D124">
        <v>2</v>
      </c>
      <c r="F124" t="s">
        <v>94</v>
      </c>
      <c r="G124" t="s">
        <v>278</v>
      </c>
      <c r="H124" t="s">
        <v>607</v>
      </c>
      <c r="L124" s="186"/>
      <c r="N124"/>
      <c r="P124" s="35"/>
      <c r="Q124" s="26"/>
      <c r="R124" s="26"/>
      <c r="X124"/>
      <c r="Y124"/>
    </row>
    <row r="125" spans="2:25" x14ac:dyDescent="0.25">
      <c r="B125" t="s">
        <v>135</v>
      </c>
      <c r="C125" t="s">
        <v>39</v>
      </c>
      <c r="D125">
        <v>3</v>
      </c>
      <c r="F125" t="s">
        <v>61</v>
      </c>
      <c r="G125" t="s">
        <v>233</v>
      </c>
      <c r="H125" t="s">
        <v>611</v>
      </c>
      <c r="L125" s="186"/>
      <c r="N125"/>
      <c r="P125" s="35"/>
      <c r="Q125" s="26"/>
      <c r="R125" s="26"/>
      <c r="X125"/>
      <c r="Y125"/>
    </row>
    <row r="126" spans="2:25" x14ac:dyDescent="0.25">
      <c r="B126" t="s">
        <v>447</v>
      </c>
      <c r="C126" t="s">
        <v>162</v>
      </c>
      <c r="D126">
        <v>4</v>
      </c>
      <c r="F126" t="s">
        <v>296</v>
      </c>
      <c r="G126" t="s">
        <v>279</v>
      </c>
      <c r="H126" t="s">
        <v>654</v>
      </c>
      <c r="L126" s="186"/>
      <c r="N126"/>
      <c r="P126" s="35"/>
      <c r="Q126" s="26"/>
      <c r="R126" s="26"/>
      <c r="X126"/>
      <c r="Y126"/>
    </row>
    <row r="127" spans="2:25" x14ac:dyDescent="0.25">
      <c r="B127" t="s">
        <v>142</v>
      </c>
      <c r="C127" t="s">
        <v>53</v>
      </c>
      <c r="D127">
        <v>4</v>
      </c>
      <c r="F127" t="s">
        <v>60</v>
      </c>
      <c r="G127" t="s">
        <v>279</v>
      </c>
      <c r="H127" t="s">
        <v>654</v>
      </c>
      <c r="L127" s="186"/>
      <c r="N127"/>
      <c r="P127" s="35"/>
      <c r="Q127" s="26"/>
      <c r="R127" s="26"/>
      <c r="X127"/>
      <c r="Y127"/>
    </row>
    <row r="129" spans="2:25" x14ac:dyDescent="0.25">
      <c r="B129" t="s">
        <v>479</v>
      </c>
    </row>
    <row r="130" spans="2:25" x14ac:dyDescent="0.25">
      <c r="B130" t="s">
        <v>132</v>
      </c>
      <c r="C130" t="s">
        <v>49</v>
      </c>
      <c r="D130">
        <v>1</v>
      </c>
      <c r="F130" t="s">
        <v>269</v>
      </c>
      <c r="G130" t="s">
        <v>233</v>
      </c>
      <c r="H130" t="s">
        <v>606</v>
      </c>
      <c r="L130" s="186"/>
      <c r="N130"/>
      <c r="P130" s="35"/>
      <c r="Q130" s="26"/>
      <c r="R130" s="26"/>
      <c r="X130"/>
      <c r="Y130"/>
    </row>
    <row r="131" spans="2:25" x14ac:dyDescent="0.25">
      <c r="B131" t="s">
        <v>148</v>
      </c>
      <c r="C131" t="s">
        <v>49</v>
      </c>
      <c r="D131">
        <v>2</v>
      </c>
      <c r="F131" t="s">
        <v>93</v>
      </c>
      <c r="G131" t="s">
        <v>291</v>
      </c>
      <c r="H131" t="s">
        <v>655</v>
      </c>
      <c r="L131" s="186"/>
      <c r="N131"/>
      <c r="P131" s="35"/>
      <c r="Q131" s="26"/>
      <c r="R131" s="26"/>
      <c r="X131"/>
      <c r="Y131"/>
    </row>
    <row r="132" spans="2:25" x14ac:dyDescent="0.25">
      <c r="B132" t="s">
        <v>208</v>
      </c>
      <c r="D132">
        <v>2</v>
      </c>
      <c r="F132" t="s">
        <v>92</v>
      </c>
      <c r="G132" t="s">
        <v>291</v>
      </c>
      <c r="H132" t="s">
        <v>655</v>
      </c>
      <c r="L132" s="186"/>
      <c r="N132"/>
      <c r="P132" s="35"/>
      <c r="Q132" s="26"/>
      <c r="R132" s="26"/>
      <c r="X132"/>
      <c r="Y132"/>
    </row>
    <row r="133" spans="2:25" x14ac:dyDescent="0.25">
      <c r="B133" t="s">
        <v>204</v>
      </c>
      <c r="C133" t="s">
        <v>542</v>
      </c>
      <c r="D133">
        <v>4</v>
      </c>
      <c r="F133" t="s">
        <v>268</v>
      </c>
      <c r="G133" t="s">
        <v>298</v>
      </c>
      <c r="H133" t="s">
        <v>652</v>
      </c>
      <c r="L133" s="186"/>
      <c r="N133"/>
      <c r="P133" s="35"/>
      <c r="Q133" s="26"/>
      <c r="R133" s="26"/>
      <c r="X133"/>
      <c r="Y133"/>
    </row>
    <row r="134" spans="2:25" x14ac:dyDescent="0.25">
      <c r="B134" t="s">
        <v>563</v>
      </c>
      <c r="C134" t="s">
        <v>49</v>
      </c>
      <c r="D134">
        <v>5</v>
      </c>
      <c r="F134" t="s">
        <v>264</v>
      </c>
      <c r="G134" t="s">
        <v>279</v>
      </c>
      <c r="H134" t="s">
        <v>656</v>
      </c>
      <c r="L134" s="186"/>
      <c r="N134"/>
      <c r="P134" s="35"/>
      <c r="Q134" s="26"/>
      <c r="R134" s="26"/>
      <c r="X134"/>
      <c r="Y134"/>
    </row>
    <row r="135" spans="2:25" x14ac:dyDescent="0.25">
      <c r="L135" s="186"/>
      <c r="N135"/>
      <c r="P135" s="35"/>
      <c r="Q135" s="26"/>
      <c r="R135" s="26"/>
      <c r="X135"/>
      <c r="Y135"/>
    </row>
    <row r="136" spans="2:25" x14ac:dyDescent="0.25">
      <c r="B136" t="s">
        <v>598</v>
      </c>
      <c r="L136" s="186"/>
      <c r="N136"/>
      <c r="P136" s="35"/>
      <c r="Q136" s="26"/>
      <c r="R136" s="26"/>
      <c r="X136"/>
      <c r="Y136"/>
    </row>
    <row r="137" spans="2:25" x14ac:dyDescent="0.25">
      <c r="B137" t="s">
        <v>532</v>
      </c>
      <c r="C137" t="s">
        <v>39</v>
      </c>
      <c r="D137">
        <v>1</v>
      </c>
      <c r="F137" t="s">
        <v>629</v>
      </c>
      <c r="G137" t="s">
        <v>220</v>
      </c>
      <c r="H137" t="s">
        <v>606</v>
      </c>
      <c r="L137" s="186"/>
      <c r="N137"/>
      <c r="P137" s="35"/>
      <c r="Q137" s="26"/>
      <c r="R137" s="26"/>
      <c r="X137"/>
      <c r="Y137"/>
    </row>
    <row r="138" spans="2:25" x14ac:dyDescent="0.25">
      <c r="B138" t="s">
        <v>520</v>
      </c>
      <c r="C138" t="s">
        <v>37</v>
      </c>
      <c r="D138">
        <v>2</v>
      </c>
      <c r="F138" t="s">
        <v>623</v>
      </c>
      <c r="G138" t="s">
        <v>624</v>
      </c>
      <c r="H138" t="s">
        <v>607</v>
      </c>
      <c r="L138" s="186"/>
      <c r="N138"/>
      <c r="P138" s="35"/>
      <c r="Q138" s="26"/>
      <c r="R138" s="26"/>
      <c r="X138"/>
      <c r="Y138"/>
    </row>
    <row r="139" spans="2:25" x14ac:dyDescent="0.25">
      <c r="B139" t="s">
        <v>538</v>
      </c>
      <c r="C139" t="s">
        <v>349</v>
      </c>
      <c r="D139">
        <v>3</v>
      </c>
      <c r="F139" t="s">
        <v>593</v>
      </c>
      <c r="G139" t="s">
        <v>345</v>
      </c>
      <c r="H139" t="s">
        <v>611</v>
      </c>
      <c r="L139" s="186"/>
      <c r="N139"/>
      <c r="P139" s="35"/>
      <c r="Q139" s="26"/>
      <c r="R139" s="26"/>
      <c r="X139"/>
      <c r="Y139"/>
    </row>
    <row r="140" spans="2:25" x14ac:dyDescent="0.25">
      <c r="B140" t="s">
        <v>435</v>
      </c>
      <c r="C140" t="s">
        <v>335</v>
      </c>
      <c r="D140">
        <v>4</v>
      </c>
      <c r="F140" t="s">
        <v>626</v>
      </c>
      <c r="G140" t="s">
        <v>87</v>
      </c>
      <c r="H140" t="s">
        <v>652</v>
      </c>
      <c r="L140" s="186"/>
      <c r="N140"/>
      <c r="P140" s="35"/>
      <c r="Q140" s="26"/>
      <c r="R140" s="26"/>
      <c r="X140"/>
      <c r="Y140"/>
    </row>
    <row r="141" spans="2:25" x14ac:dyDescent="0.25">
      <c r="B141" t="s">
        <v>125</v>
      </c>
      <c r="C141" t="s">
        <v>39</v>
      </c>
      <c r="D141">
        <v>5</v>
      </c>
      <c r="F141" t="s">
        <v>559</v>
      </c>
      <c r="G141" t="s">
        <v>337</v>
      </c>
      <c r="H141" t="s">
        <v>656</v>
      </c>
      <c r="L141" s="186"/>
      <c r="N141"/>
      <c r="P141" s="35"/>
      <c r="Q141" s="26"/>
      <c r="R141" s="26"/>
      <c r="X141"/>
      <c r="Y141"/>
    </row>
  </sheetData>
  <sortState ref="B10:Y96">
    <sortCondition ref="G10:G96"/>
    <sortCondition descending="1" ref="J10:J96"/>
  </sortState>
  <mergeCells count="14">
    <mergeCell ref="AC5:AH15"/>
    <mergeCell ref="B97:D97"/>
    <mergeCell ref="L97:P97"/>
    <mergeCell ref="S97:V97"/>
    <mergeCell ref="C98:G98"/>
    <mergeCell ref="B99:D99"/>
    <mergeCell ref="L99:P99"/>
    <mergeCell ref="S99:V99"/>
    <mergeCell ref="B7:D7"/>
    <mergeCell ref="C2:D2"/>
    <mergeCell ref="C3:D3"/>
    <mergeCell ref="C4:D4"/>
    <mergeCell ref="C5:D5"/>
    <mergeCell ref="C6:D6"/>
  </mergeCells>
  <pageMargins left="0.70866141732283472" right="0.70866141732283472" top="0.74803149606299213" bottom="0.74803149606299213" header="0.31496062992125984" footer="0.31496062992125984"/>
  <pageSetup paperSize="9" scale="61" fitToHeight="2" orientation="portrait" horizontalDpi="4294967293"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94"/>
  <sheetViews>
    <sheetView topLeftCell="A4" workbookViewId="0">
      <selection activeCell="N38" sqref="N38"/>
    </sheetView>
  </sheetViews>
  <sheetFormatPr defaultRowHeight="15" x14ac:dyDescent="0.25"/>
  <cols>
    <col min="1" max="1" width="15.42578125" bestFit="1" customWidth="1"/>
    <col min="2" max="2" width="13.28515625" bestFit="1" customWidth="1"/>
    <col min="3" max="3" width="10.140625" bestFit="1" customWidth="1"/>
    <col min="4" max="4" width="16.28515625" bestFit="1" customWidth="1"/>
    <col min="5" max="5" width="28.7109375" bestFit="1" customWidth="1"/>
    <col min="7" max="7" width="35.140625" bestFit="1" customWidth="1"/>
    <col min="12" max="12" width="26.7109375" bestFit="1" customWidth="1"/>
  </cols>
  <sheetData>
    <row r="1" spans="1:13" x14ac:dyDescent="0.25">
      <c r="A1" t="s">
        <v>143</v>
      </c>
      <c r="G1" t="s">
        <v>144</v>
      </c>
      <c r="H1" t="s">
        <v>143</v>
      </c>
      <c r="L1" t="s">
        <v>145</v>
      </c>
    </row>
    <row r="2" spans="1:13" x14ac:dyDescent="0.25">
      <c r="D2" t="s">
        <v>8</v>
      </c>
      <c r="E2" t="s">
        <v>445</v>
      </c>
      <c r="G2" t="s">
        <v>334</v>
      </c>
    </row>
    <row r="3" spans="1:13" x14ac:dyDescent="0.25">
      <c r="A3" s="9">
        <v>1</v>
      </c>
      <c r="B3" s="10" t="s">
        <v>348</v>
      </c>
      <c r="C3" s="10" t="s">
        <v>31</v>
      </c>
      <c r="D3" t="str">
        <f>VLOOKUP(B3,$G$2:$G$58,1,0)</f>
        <v>Andy Ellard</v>
      </c>
      <c r="E3" s="161" t="str">
        <f>VLOOKUP(B3,$L$4:$M$95,2,0)</f>
        <v>SLO Team Ultima WAC</v>
      </c>
      <c r="G3" t="s">
        <v>408</v>
      </c>
      <c r="L3" s="145" t="s">
        <v>198</v>
      </c>
    </row>
    <row r="4" spans="1:13" x14ac:dyDescent="0.25">
      <c r="A4" s="15">
        <v>2</v>
      </c>
      <c r="B4" s="16" t="s">
        <v>275</v>
      </c>
      <c r="C4" s="16" t="s">
        <v>335</v>
      </c>
      <c r="D4" s="41" t="e">
        <f>VLOOKUP(B4,$G$2:$G$58,1,0)</f>
        <v>#N/A</v>
      </c>
      <c r="E4" s="161" t="str">
        <f t="shared" ref="E4:E60" si="0">VLOOKUP(B4,$L$4:$M$84,2,0)</f>
        <v>SLO Team Christchurch Angling</v>
      </c>
      <c r="L4" s="152" t="s">
        <v>130</v>
      </c>
      <c r="M4" s="155" t="s">
        <v>198</v>
      </c>
    </row>
    <row r="5" spans="1:13" x14ac:dyDescent="0.25">
      <c r="A5" s="15">
        <v>3</v>
      </c>
      <c r="B5" s="16" t="s">
        <v>304</v>
      </c>
      <c r="C5" s="16" t="s">
        <v>34</v>
      </c>
      <c r="D5" s="150" t="s">
        <v>446</v>
      </c>
      <c r="E5" s="161" t="str">
        <f t="shared" si="0"/>
        <v>SLO Team Ultima WAC</v>
      </c>
      <c r="G5" t="s">
        <v>146</v>
      </c>
      <c r="H5" s="42" t="s">
        <v>28</v>
      </c>
      <c r="L5" s="153" t="s">
        <v>149</v>
      </c>
      <c r="M5" s="155" t="s">
        <v>198</v>
      </c>
    </row>
    <row r="6" spans="1:13" x14ac:dyDescent="0.25">
      <c r="A6" s="15">
        <v>4</v>
      </c>
      <c r="B6" s="16" t="s">
        <v>422</v>
      </c>
      <c r="C6" s="16" t="s">
        <v>39</v>
      </c>
      <c r="D6" s="150" t="str">
        <f t="shared" ref="D6:D60" si="1">VLOOKUP(B6,$G$2:$G$58,1,0)</f>
        <v>Anthony Davies</v>
      </c>
      <c r="E6" s="161" t="str">
        <f t="shared" si="0"/>
        <v>SLO Als Tackle</v>
      </c>
      <c r="G6" t="s">
        <v>149</v>
      </c>
      <c r="H6" s="42" t="s">
        <v>28</v>
      </c>
      <c r="L6" s="153" t="s">
        <v>148</v>
      </c>
      <c r="M6" s="155" t="s">
        <v>198</v>
      </c>
    </row>
    <row r="7" spans="1:13" x14ac:dyDescent="0.25">
      <c r="A7" s="15">
        <v>5</v>
      </c>
      <c r="B7" s="16" t="s">
        <v>355</v>
      </c>
      <c r="C7" s="16" t="s">
        <v>70</v>
      </c>
      <c r="D7" s="125" t="str">
        <f t="shared" si="1"/>
        <v>Ben Bradstock</v>
      </c>
      <c r="E7" s="161" t="str">
        <f t="shared" si="0"/>
        <v>SLO Team Ultima WAC</v>
      </c>
      <c r="L7" s="153" t="s">
        <v>438</v>
      </c>
      <c r="M7" s="155" t="s">
        <v>198</v>
      </c>
    </row>
    <row r="8" spans="1:13" x14ac:dyDescent="0.25">
      <c r="A8" s="9">
        <v>6</v>
      </c>
      <c r="B8" s="10" t="s">
        <v>414</v>
      </c>
      <c r="C8" s="10" t="s">
        <v>49</v>
      </c>
      <c r="D8" s="125" t="str">
        <f t="shared" si="1"/>
        <v>Brenden Moon</v>
      </c>
      <c r="E8" s="161" t="str">
        <f t="shared" si="0"/>
        <v>SLO Team Turkana</v>
      </c>
      <c r="G8" t="s">
        <v>351</v>
      </c>
      <c r="L8" s="153" t="s">
        <v>398</v>
      </c>
      <c r="M8" s="155" t="s">
        <v>198</v>
      </c>
    </row>
    <row r="9" spans="1:13" x14ac:dyDescent="0.25">
      <c r="A9" s="15">
        <v>7</v>
      </c>
      <c r="B9" s="16" t="s">
        <v>140</v>
      </c>
      <c r="C9" s="16" t="s">
        <v>49</v>
      </c>
      <c r="D9" s="150" t="str">
        <f t="shared" si="1"/>
        <v>Calum Roulland</v>
      </c>
      <c r="E9" s="125" t="str">
        <f>VLOOKUP(B9,$L$4:$M$95,2,0)</f>
        <v>SLO Team IMAX</v>
      </c>
      <c r="G9" t="s">
        <v>423</v>
      </c>
      <c r="L9" s="153" t="s">
        <v>195</v>
      </c>
      <c r="M9" s="155" t="s">
        <v>198</v>
      </c>
    </row>
    <row r="10" spans="1:13" x14ac:dyDescent="0.25">
      <c r="A10" s="15">
        <v>8</v>
      </c>
      <c r="B10" s="16" t="s">
        <v>177</v>
      </c>
      <c r="C10" s="16"/>
      <c r="D10" s="150" t="s">
        <v>450</v>
      </c>
      <c r="E10" s="161" t="str">
        <f t="shared" si="0"/>
        <v>SLO Team Asso</v>
      </c>
      <c r="L10" s="67"/>
    </row>
    <row r="11" spans="1:13" x14ac:dyDescent="0.25">
      <c r="A11" s="15">
        <v>9</v>
      </c>
      <c r="B11" s="16" t="s">
        <v>330</v>
      </c>
      <c r="C11" s="16" t="s">
        <v>127</v>
      </c>
      <c r="D11" s="41" t="e">
        <f t="shared" si="1"/>
        <v>#N/A</v>
      </c>
      <c r="E11" s="125" t="str">
        <f>VLOOKUP(B11,$L$4:$M$95,2,0)</f>
        <v>SLO Team IMAX</v>
      </c>
      <c r="G11" s="150" t="s">
        <v>422</v>
      </c>
      <c r="L11" s="147"/>
    </row>
    <row r="12" spans="1:13" ht="15.75" thickBot="1" x14ac:dyDescent="0.3">
      <c r="A12" s="132">
        <v>10</v>
      </c>
      <c r="B12" s="133" t="s">
        <v>149</v>
      </c>
      <c r="C12" s="133"/>
      <c r="D12" s="125" t="str">
        <f t="shared" si="1"/>
        <v>Dale Brenton</v>
      </c>
      <c r="E12" s="161" t="str">
        <f t="shared" si="0"/>
        <v>SLO Team Lockstock</v>
      </c>
      <c r="G12" s="150" t="s">
        <v>141</v>
      </c>
      <c r="L12" s="149" t="s">
        <v>439</v>
      </c>
    </row>
    <row r="13" spans="1:13" x14ac:dyDescent="0.25">
      <c r="A13" s="15">
        <v>11</v>
      </c>
      <c r="B13" s="16" t="s">
        <v>357</v>
      </c>
      <c r="C13" s="16"/>
      <c r="D13" s="125" t="str">
        <f t="shared" si="1"/>
        <v>Danny Woodcock</v>
      </c>
      <c r="E13" s="161" t="str">
        <f t="shared" si="0"/>
        <v>SLO Team Ultima WAC</v>
      </c>
      <c r="G13" s="150"/>
      <c r="L13" s="152" t="s">
        <v>135</v>
      </c>
      <c r="M13" s="157" t="s">
        <v>439</v>
      </c>
    </row>
    <row r="14" spans="1:13" x14ac:dyDescent="0.25">
      <c r="A14" s="15">
        <v>12</v>
      </c>
      <c r="B14" s="16" t="s">
        <v>125</v>
      </c>
      <c r="C14" s="16" t="s">
        <v>39</v>
      </c>
      <c r="D14" s="125" t="str">
        <f t="shared" si="1"/>
        <v>Darren Cramer</v>
      </c>
      <c r="E14" s="161" t="str">
        <f t="shared" si="0"/>
        <v>SLO Als Tackle</v>
      </c>
      <c r="G14" s="150" t="s">
        <v>453</v>
      </c>
      <c r="L14" s="153" t="s">
        <v>131</v>
      </c>
      <c r="M14" s="157" t="s">
        <v>439</v>
      </c>
    </row>
    <row r="15" spans="1:13" x14ac:dyDescent="0.25">
      <c r="A15" s="15">
        <v>13</v>
      </c>
      <c r="B15" s="16" t="s">
        <v>398</v>
      </c>
      <c r="C15" s="16" t="s">
        <v>49</v>
      </c>
      <c r="D15" s="150" t="s">
        <v>451</v>
      </c>
      <c r="E15" s="161" t="str">
        <f t="shared" si="0"/>
        <v>SLO Team Lockstock</v>
      </c>
      <c r="G15" t="s">
        <v>357</v>
      </c>
      <c r="L15" s="153" t="s">
        <v>422</v>
      </c>
      <c r="M15" s="157" t="s">
        <v>439</v>
      </c>
    </row>
    <row r="16" spans="1:13" x14ac:dyDescent="0.25">
      <c r="A16" s="15">
        <v>14</v>
      </c>
      <c r="B16" s="16" t="s">
        <v>423</v>
      </c>
      <c r="C16" s="16" t="s">
        <v>39</v>
      </c>
      <c r="D16" s="125" t="str">
        <f t="shared" si="1"/>
        <v>Darren Perrett</v>
      </c>
      <c r="E16" s="161" t="str">
        <f t="shared" si="0"/>
        <v>SLO Team Poingdestres</v>
      </c>
      <c r="L16" s="153" t="s">
        <v>125</v>
      </c>
      <c r="M16" s="157" t="s">
        <v>439</v>
      </c>
    </row>
    <row r="17" spans="1:13" x14ac:dyDescent="0.25">
      <c r="A17" s="15">
        <v>15</v>
      </c>
      <c r="B17" s="16" t="s">
        <v>197</v>
      </c>
      <c r="C17" s="16" t="s">
        <v>162</v>
      </c>
      <c r="D17" s="125" t="str">
        <f t="shared" si="1"/>
        <v>Darren Stevens</v>
      </c>
      <c r="E17" s="161" t="str">
        <f t="shared" si="0"/>
        <v>SLO Team Tronix</v>
      </c>
      <c r="G17" t="s">
        <v>447</v>
      </c>
      <c r="L17" s="153" t="s">
        <v>141</v>
      </c>
      <c r="M17" s="157" t="s">
        <v>439</v>
      </c>
    </row>
    <row r="18" spans="1:13" x14ac:dyDescent="0.25">
      <c r="A18" s="15">
        <v>16</v>
      </c>
      <c r="B18" s="16" t="s">
        <v>191</v>
      </c>
      <c r="C18" s="16" t="s">
        <v>43</v>
      </c>
      <c r="D18" s="125" t="str">
        <f t="shared" si="1"/>
        <v>Darren Wilson</v>
      </c>
      <c r="E18" s="161" t="str">
        <f t="shared" si="0"/>
        <v>SLO Team Rovers</v>
      </c>
      <c r="G18" t="s">
        <v>197</v>
      </c>
      <c r="L18" s="67"/>
    </row>
    <row r="19" spans="1:13" x14ac:dyDescent="0.25">
      <c r="A19" s="9">
        <v>17</v>
      </c>
      <c r="B19" s="10" t="s">
        <v>427</v>
      </c>
      <c r="C19" s="10"/>
      <c r="D19" s="41" t="e">
        <f t="shared" si="1"/>
        <v>#N/A</v>
      </c>
      <c r="E19" s="125" t="str">
        <f>VLOOKUP(B19,$L$4:$M$95,2,0)</f>
        <v>SLO Team IMAX</v>
      </c>
      <c r="L19" s="147"/>
    </row>
    <row r="20" spans="1:13" x14ac:dyDescent="0.25">
      <c r="A20" s="15">
        <v>18</v>
      </c>
      <c r="B20" s="16" t="s">
        <v>194</v>
      </c>
      <c r="C20" s="16" t="s">
        <v>31</v>
      </c>
      <c r="D20" s="125" t="str">
        <f t="shared" si="1"/>
        <v>Dave Lane</v>
      </c>
      <c r="E20" s="161" t="str">
        <f t="shared" si="0"/>
        <v>SLO Team Ultima WAC</v>
      </c>
      <c r="G20" t="s">
        <v>135</v>
      </c>
      <c r="L20" s="149" t="s">
        <v>199</v>
      </c>
    </row>
    <row r="21" spans="1:13" x14ac:dyDescent="0.25">
      <c r="A21" s="15">
        <v>19</v>
      </c>
      <c r="B21" s="16" t="s">
        <v>207</v>
      </c>
      <c r="C21" s="16" t="s">
        <v>43</v>
      </c>
      <c r="D21" s="41" t="e">
        <f t="shared" si="1"/>
        <v>#N/A</v>
      </c>
      <c r="E21" s="161" t="str">
        <f t="shared" si="0"/>
        <v>SLO Team Rovers</v>
      </c>
      <c r="G21" t="s">
        <v>125</v>
      </c>
      <c r="L21" s="152" t="s">
        <v>209</v>
      </c>
      <c r="M21" s="157" t="s">
        <v>199</v>
      </c>
    </row>
    <row r="22" spans="1:13" x14ac:dyDescent="0.25">
      <c r="A22" s="15">
        <v>20</v>
      </c>
      <c r="B22" s="16" t="s">
        <v>294</v>
      </c>
      <c r="C22" s="16"/>
      <c r="D22" s="41" t="e">
        <f>VLOOKUP(B22,$G$2:$G$58,1,0)</f>
        <v>#N/A</v>
      </c>
      <c r="E22" s="161" t="str">
        <f t="shared" si="0"/>
        <v>SLO Team Tronix</v>
      </c>
      <c r="L22" s="153" t="s">
        <v>197</v>
      </c>
      <c r="M22" s="157" t="s">
        <v>199</v>
      </c>
    </row>
    <row r="23" spans="1:13" x14ac:dyDescent="0.25">
      <c r="A23" s="15">
        <v>21</v>
      </c>
      <c r="B23" s="16" t="s">
        <v>399</v>
      </c>
      <c r="C23" s="16"/>
      <c r="D23" s="41" t="e">
        <f t="shared" si="1"/>
        <v>#N/A</v>
      </c>
      <c r="E23" s="161" t="str">
        <f t="shared" si="0"/>
        <v>SLO Team DSCM</v>
      </c>
      <c r="G23" t="s">
        <v>195</v>
      </c>
      <c r="L23" s="153" t="s">
        <v>287</v>
      </c>
      <c r="M23" s="157" t="s">
        <v>199</v>
      </c>
    </row>
    <row r="24" spans="1:13" x14ac:dyDescent="0.25">
      <c r="A24" s="15">
        <v>22</v>
      </c>
      <c r="B24" s="16" t="s">
        <v>406</v>
      </c>
      <c r="C24" s="16"/>
      <c r="D24" s="41" t="e">
        <f t="shared" si="1"/>
        <v>#N/A</v>
      </c>
      <c r="E24" s="161" t="str">
        <f t="shared" si="0"/>
        <v>SLO Team DSCM</v>
      </c>
      <c r="G24" t="s">
        <v>140</v>
      </c>
      <c r="L24" s="153" t="s">
        <v>334</v>
      </c>
      <c r="M24" s="157" t="s">
        <v>199</v>
      </c>
    </row>
    <row r="25" spans="1:13" x14ac:dyDescent="0.25">
      <c r="A25" s="15">
        <v>23</v>
      </c>
      <c r="B25" s="16" t="s">
        <v>131</v>
      </c>
      <c r="C25" s="16" t="s">
        <v>54</v>
      </c>
      <c r="D25" s="125" t="s">
        <v>448</v>
      </c>
      <c r="E25" s="161" t="str">
        <f t="shared" si="0"/>
        <v>SLO Als Tackle</v>
      </c>
      <c r="L25" s="153" t="s">
        <v>294</v>
      </c>
      <c r="M25" s="157" t="s">
        <v>199</v>
      </c>
    </row>
    <row r="26" spans="1:13" x14ac:dyDescent="0.25">
      <c r="A26" s="15">
        <v>24</v>
      </c>
      <c r="B26" s="16" t="s">
        <v>334</v>
      </c>
      <c r="C26" s="16" t="s">
        <v>44</v>
      </c>
      <c r="D26" s="125" t="str">
        <f t="shared" si="1"/>
        <v>Jeff Fisk</v>
      </c>
      <c r="E26" s="161" t="str">
        <f t="shared" si="0"/>
        <v>SLO Team Tronix</v>
      </c>
      <c r="G26" t="s">
        <v>355</v>
      </c>
      <c r="L26" s="67"/>
    </row>
    <row r="27" spans="1:13" x14ac:dyDescent="0.25">
      <c r="A27" s="15">
        <v>25</v>
      </c>
      <c r="B27" s="16" t="s">
        <v>421</v>
      </c>
      <c r="C27" s="16" t="s">
        <v>39</v>
      </c>
      <c r="D27" s="125" t="str">
        <f t="shared" si="1"/>
        <v>John Davies</v>
      </c>
      <c r="E27" s="161" t="str">
        <f t="shared" si="0"/>
        <v>SLO Team Poingdestres</v>
      </c>
      <c r="G27" t="s">
        <v>348</v>
      </c>
      <c r="L27" s="147"/>
    </row>
    <row r="28" spans="1:13" x14ac:dyDescent="0.25">
      <c r="A28" s="15">
        <v>26</v>
      </c>
      <c r="B28" s="16" t="s">
        <v>402</v>
      </c>
      <c r="C28" s="16"/>
      <c r="D28" s="41" t="e">
        <f t="shared" si="1"/>
        <v>#N/A</v>
      </c>
      <c r="E28" s="161" t="str">
        <f t="shared" si="0"/>
        <v>SLO Team DSCM</v>
      </c>
      <c r="L28" s="149" t="s">
        <v>200</v>
      </c>
    </row>
    <row r="29" spans="1:13" x14ac:dyDescent="0.25">
      <c r="A29" s="15">
        <v>27</v>
      </c>
      <c r="B29" s="16" t="s">
        <v>195</v>
      </c>
      <c r="C29" s="16" t="s">
        <v>49</v>
      </c>
      <c r="D29" s="125" t="str">
        <f t="shared" si="1"/>
        <v>Justin Roulland</v>
      </c>
      <c r="E29" s="161" t="str">
        <f t="shared" si="0"/>
        <v>SLO Team Lockstock</v>
      </c>
      <c r="G29" t="s">
        <v>448</v>
      </c>
      <c r="L29" s="152" t="s">
        <v>400</v>
      </c>
      <c r="M29" s="157" t="s">
        <v>200</v>
      </c>
    </row>
    <row r="30" spans="1:13" x14ac:dyDescent="0.25">
      <c r="A30" s="15">
        <v>28</v>
      </c>
      <c r="B30" s="16" t="s">
        <v>407</v>
      </c>
      <c r="C30" s="16"/>
      <c r="D30" s="41" t="e">
        <f t="shared" si="1"/>
        <v>#N/A</v>
      </c>
      <c r="E30" s="161" t="str">
        <f t="shared" si="0"/>
        <v>SLO Team Turkana</v>
      </c>
      <c r="G30" t="s">
        <v>194</v>
      </c>
      <c r="L30" s="153" t="s">
        <v>401</v>
      </c>
      <c r="M30" s="157" t="s">
        <v>200</v>
      </c>
    </row>
    <row r="31" spans="1:13" x14ac:dyDescent="0.25">
      <c r="A31" s="15">
        <v>29</v>
      </c>
      <c r="B31" s="16" t="s">
        <v>132</v>
      </c>
      <c r="C31" s="16"/>
      <c r="D31" s="41" t="e">
        <f t="shared" si="1"/>
        <v>#N/A</v>
      </c>
      <c r="E31" s="161" t="str">
        <f t="shared" si="0"/>
        <v>SLO Team Asso</v>
      </c>
      <c r="L31" s="153" t="s">
        <v>407</v>
      </c>
      <c r="M31" s="157" t="s">
        <v>200</v>
      </c>
    </row>
    <row r="32" spans="1:13" x14ac:dyDescent="0.25">
      <c r="A32" s="15">
        <v>30</v>
      </c>
      <c r="B32" s="16" t="s">
        <v>302</v>
      </c>
      <c r="C32" s="16"/>
      <c r="D32" s="41" t="e">
        <f t="shared" si="1"/>
        <v>#N/A</v>
      </c>
      <c r="E32" s="125" t="s">
        <v>454</v>
      </c>
      <c r="G32" t="s">
        <v>449</v>
      </c>
      <c r="L32" s="153" t="s">
        <v>138</v>
      </c>
      <c r="M32" s="157" t="s">
        <v>200</v>
      </c>
    </row>
    <row r="33" spans="1:13" x14ac:dyDescent="0.25">
      <c r="A33" s="15">
        <v>31</v>
      </c>
      <c r="B33" s="16" t="s">
        <v>413</v>
      </c>
      <c r="C33" s="16"/>
      <c r="D33" s="41" t="e">
        <f t="shared" si="1"/>
        <v>#N/A</v>
      </c>
      <c r="E33" s="125" t="s">
        <v>441</v>
      </c>
      <c r="G33" t="s">
        <v>421</v>
      </c>
      <c r="L33" s="153" t="s">
        <v>414</v>
      </c>
      <c r="M33" s="157" t="s">
        <v>200</v>
      </c>
    </row>
    <row r="34" spans="1:13" x14ac:dyDescent="0.25">
      <c r="A34" s="15">
        <v>32</v>
      </c>
      <c r="B34" s="16" t="s">
        <v>400</v>
      </c>
      <c r="C34" s="16"/>
      <c r="D34" s="41" t="e">
        <f t="shared" si="1"/>
        <v>#N/A</v>
      </c>
      <c r="E34" s="161" t="str">
        <f t="shared" si="0"/>
        <v>SLO Team Turkana</v>
      </c>
      <c r="L34" s="68"/>
    </row>
    <row r="35" spans="1:13" x14ac:dyDescent="0.25">
      <c r="A35" s="15">
        <v>33</v>
      </c>
      <c r="B35" s="16" t="s">
        <v>215</v>
      </c>
      <c r="C35" s="16" t="s">
        <v>335</v>
      </c>
      <c r="D35" s="41" t="e">
        <f t="shared" si="1"/>
        <v>#N/A</v>
      </c>
      <c r="E35" s="161" t="str">
        <f t="shared" si="0"/>
        <v>SLO Team Christchurch Angling</v>
      </c>
      <c r="G35" t="s">
        <v>450</v>
      </c>
      <c r="L35" s="68"/>
    </row>
    <row r="36" spans="1:13" x14ac:dyDescent="0.25">
      <c r="A36" s="15">
        <v>34</v>
      </c>
      <c r="B36" s="16" t="s">
        <v>139</v>
      </c>
      <c r="C36" s="16" t="s">
        <v>49</v>
      </c>
      <c r="D36" s="41" t="e">
        <f t="shared" si="1"/>
        <v>#N/A</v>
      </c>
      <c r="E36" s="161" t="str">
        <f t="shared" si="0"/>
        <v>SLO Team Christchurch Angling</v>
      </c>
      <c r="G36" t="s">
        <v>196</v>
      </c>
      <c r="L36" s="149" t="s">
        <v>201</v>
      </c>
    </row>
    <row r="37" spans="1:13" x14ac:dyDescent="0.25">
      <c r="A37" s="15">
        <v>35</v>
      </c>
      <c r="B37" s="16" t="s">
        <v>133</v>
      </c>
      <c r="C37" s="16" t="s">
        <v>36</v>
      </c>
      <c r="D37" s="41" t="e">
        <f t="shared" si="1"/>
        <v>#N/A</v>
      </c>
      <c r="E37" s="161" t="str">
        <f t="shared" si="0"/>
        <v>SLO Team Rovers</v>
      </c>
      <c r="L37" s="152" t="s">
        <v>411</v>
      </c>
      <c r="M37" s="157" t="s">
        <v>201</v>
      </c>
    </row>
    <row r="38" spans="1:13" x14ac:dyDescent="0.25">
      <c r="A38" s="15">
        <v>36</v>
      </c>
      <c r="B38" s="16" t="s">
        <v>192</v>
      </c>
      <c r="C38" s="16" t="s">
        <v>43</v>
      </c>
      <c r="D38" s="125" t="s">
        <v>452</v>
      </c>
      <c r="E38" s="161" t="str">
        <f t="shared" si="0"/>
        <v>SLO Team Rovers</v>
      </c>
      <c r="G38" t="s">
        <v>451</v>
      </c>
      <c r="L38" s="153" t="s">
        <v>215</v>
      </c>
      <c r="M38" s="157" t="s">
        <v>201</v>
      </c>
    </row>
    <row r="39" spans="1:13" x14ac:dyDescent="0.25">
      <c r="A39" s="15">
        <v>37</v>
      </c>
      <c r="B39" s="16" t="s">
        <v>130</v>
      </c>
      <c r="C39" s="16" t="s">
        <v>39</v>
      </c>
      <c r="D39" s="125" t="str">
        <f t="shared" si="1"/>
        <v>Mike Brown</v>
      </c>
      <c r="E39" s="161" t="str">
        <f t="shared" si="0"/>
        <v>SLO Team Lockstock</v>
      </c>
      <c r="G39" t="s">
        <v>414</v>
      </c>
      <c r="L39" s="153" t="s">
        <v>275</v>
      </c>
      <c r="M39" s="157" t="s">
        <v>201</v>
      </c>
    </row>
    <row r="40" spans="1:13" x14ac:dyDescent="0.25">
      <c r="A40" s="15">
        <v>38</v>
      </c>
      <c r="B40" s="16" t="s">
        <v>148</v>
      </c>
      <c r="C40" s="16" t="s">
        <v>43</v>
      </c>
      <c r="D40" s="125" t="str">
        <f t="shared" si="1"/>
        <v>Mike Groves</v>
      </c>
      <c r="E40" s="161" t="str">
        <f t="shared" si="0"/>
        <v>SLO Team Lockstock</v>
      </c>
      <c r="L40" s="153" t="s">
        <v>139</v>
      </c>
      <c r="M40" s="157" t="s">
        <v>201</v>
      </c>
    </row>
    <row r="41" spans="1:13" x14ac:dyDescent="0.25">
      <c r="A41" s="15">
        <v>39</v>
      </c>
      <c r="B41" s="16" t="s">
        <v>136</v>
      </c>
      <c r="C41" s="16"/>
      <c r="D41" s="41" t="e">
        <f t="shared" si="1"/>
        <v>#N/A</v>
      </c>
      <c r="E41" s="161" t="str">
        <f t="shared" si="0"/>
        <v>SLO Team Poingdestres</v>
      </c>
      <c r="G41" t="s">
        <v>287</v>
      </c>
      <c r="L41" s="153" t="s">
        <v>212</v>
      </c>
      <c r="M41" s="157" t="s">
        <v>201</v>
      </c>
    </row>
    <row r="42" spans="1:13" x14ac:dyDescent="0.25">
      <c r="A42" s="15">
        <v>40</v>
      </c>
      <c r="B42" s="16" t="s">
        <v>141</v>
      </c>
      <c r="C42" s="16"/>
      <c r="D42" s="125" t="str">
        <f t="shared" si="1"/>
        <v>Mike Taylor</v>
      </c>
      <c r="E42" s="161" t="str">
        <f t="shared" si="0"/>
        <v>SLO Als Tackle</v>
      </c>
      <c r="G42" t="s">
        <v>148</v>
      </c>
      <c r="L42" s="125"/>
    </row>
    <row r="43" spans="1:13" x14ac:dyDescent="0.25">
      <c r="A43" s="15">
        <v>41</v>
      </c>
      <c r="B43" s="16" t="s">
        <v>135</v>
      </c>
      <c r="C43" s="16" t="s">
        <v>39</v>
      </c>
      <c r="D43" s="125" t="str">
        <f t="shared" si="1"/>
        <v>Nick Hayter</v>
      </c>
      <c r="E43" s="161" t="str">
        <f t="shared" si="0"/>
        <v>SLO Als Tackle</v>
      </c>
      <c r="L43" s="125"/>
    </row>
    <row r="44" spans="1:13" x14ac:dyDescent="0.25">
      <c r="A44" s="15">
        <v>42</v>
      </c>
      <c r="B44" s="16" t="s">
        <v>212</v>
      </c>
      <c r="C44" s="16"/>
      <c r="D44" s="125" t="e">
        <f t="shared" si="1"/>
        <v>#N/A</v>
      </c>
      <c r="E44" s="161" t="str">
        <f t="shared" si="0"/>
        <v>SLO Team Christchurch Angling</v>
      </c>
      <c r="G44" t="s">
        <v>452</v>
      </c>
      <c r="L44" s="149" t="s">
        <v>202</v>
      </c>
    </row>
    <row r="45" spans="1:13" x14ac:dyDescent="0.25">
      <c r="A45" s="15">
        <v>43</v>
      </c>
      <c r="B45" s="16" t="s">
        <v>405</v>
      </c>
      <c r="C45" s="16"/>
      <c r="D45" s="41" t="e">
        <f t="shared" si="1"/>
        <v>#N/A</v>
      </c>
      <c r="E45" s="161" t="str">
        <f t="shared" si="0"/>
        <v>SLO Team DSCM</v>
      </c>
      <c r="G45" t="s">
        <v>191</v>
      </c>
      <c r="L45" s="152" t="s">
        <v>177</v>
      </c>
      <c r="M45" s="157" t="s">
        <v>202</v>
      </c>
    </row>
    <row r="46" spans="1:13" x14ac:dyDescent="0.25">
      <c r="A46" s="15">
        <v>44</v>
      </c>
      <c r="B46" s="16" t="s">
        <v>418</v>
      </c>
      <c r="C46" s="16"/>
      <c r="D46" s="41" t="e">
        <f t="shared" si="1"/>
        <v>#N/A</v>
      </c>
      <c r="E46" s="125" t="str">
        <f>VLOOKUP(B46,$L$4:$M$95,2,0)</f>
        <v>SLO Team IMAX</v>
      </c>
      <c r="L46" s="153" t="s">
        <v>196</v>
      </c>
      <c r="M46" s="157" t="s">
        <v>202</v>
      </c>
    </row>
    <row r="47" spans="1:13" x14ac:dyDescent="0.25">
      <c r="A47" s="15">
        <v>45</v>
      </c>
      <c r="B47" s="16" t="s">
        <v>196</v>
      </c>
      <c r="C47" s="16" t="s">
        <v>126</v>
      </c>
      <c r="D47" s="125" t="str">
        <f t="shared" si="1"/>
        <v>Paul Phillips</v>
      </c>
      <c r="E47" s="161" t="str">
        <f t="shared" si="0"/>
        <v>SLO Team Asso</v>
      </c>
      <c r="L47" s="153" t="s">
        <v>132</v>
      </c>
      <c r="M47" s="157" t="s">
        <v>202</v>
      </c>
    </row>
    <row r="48" spans="1:13" x14ac:dyDescent="0.25">
      <c r="A48" s="15">
        <v>46</v>
      </c>
      <c r="B48" s="16" t="s">
        <v>410</v>
      </c>
      <c r="C48" s="16" t="s">
        <v>258</v>
      </c>
      <c r="D48" s="41" t="e">
        <f t="shared" si="1"/>
        <v>#N/A</v>
      </c>
      <c r="E48" s="161" t="str">
        <f t="shared" si="0"/>
        <v>SLO Team Asso</v>
      </c>
      <c r="L48" s="153" t="s">
        <v>410</v>
      </c>
      <c r="M48" s="157" t="s">
        <v>202</v>
      </c>
    </row>
    <row r="49" spans="1:13" x14ac:dyDescent="0.25">
      <c r="A49" s="15">
        <v>47</v>
      </c>
      <c r="B49" s="16" t="s">
        <v>147</v>
      </c>
      <c r="C49" s="16"/>
      <c r="D49" s="41" t="e">
        <f t="shared" si="1"/>
        <v>#N/A</v>
      </c>
      <c r="E49" s="161" t="s">
        <v>198</v>
      </c>
      <c r="L49" s="153" t="s">
        <v>408</v>
      </c>
      <c r="M49" s="157" t="s">
        <v>202</v>
      </c>
    </row>
    <row r="50" spans="1:13" x14ac:dyDescent="0.25">
      <c r="A50" s="15">
        <v>48</v>
      </c>
      <c r="B50" s="16" t="s">
        <v>408</v>
      </c>
      <c r="C50" s="16" t="s">
        <v>409</v>
      </c>
      <c r="D50" s="125" t="str">
        <f t="shared" si="1"/>
        <v>Phil Parkin</v>
      </c>
      <c r="E50" s="161" t="str">
        <f t="shared" si="0"/>
        <v>SLO Team Asso</v>
      </c>
      <c r="L50" s="125"/>
    </row>
    <row r="51" spans="1:13" x14ac:dyDescent="0.25">
      <c r="A51" s="15">
        <v>49</v>
      </c>
      <c r="B51" s="16" t="s">
        <v>209</v>
      </c>
      <c r="C51" s="16" t="s">
        <v>162</v>
      </c>
      <c r="D51" s="125" t="s">
        <v>447</v>
      </c>
      <c r="E51" s="161" t="str">
        <f t="shared" si="0"/>
        <v>SLO Team Tronix</v>
      </c>
      <c r="L51" s="125"/>
    </row>
    <row r="52" spans="1:13" x14ac:dyDescent="0.25">
      <c r="A52" s="15">
        <v>50</v>
      </c>
      <c r="B52" s="16" t="s">
        <v>347</v>
      </c>
      <c r="C52" s="16" t="s">
        <v>162</v>
      </c>
      <c r="D52" s="125" t="s">
        <v>287</v>
      </c>
      <c r="E52" s="161" t="s">
        <v>199</v>
      </c>
      <c r="L52" s="149" t="s">
        <v>440</v>
      </c>
    </row>
    <row r="53" spans="1:13" x14ac:dyDescent="0.25">
      <c r="A53" s="15">
        <v>51</v>
      </c>
      <c r="B53" s="16" t="s">
        <v>419</v>
      </c>
      <c r="C53" s="16"/>
      <c r="D53" s="41" t="e">
        <f t="shared" si="1"/>
        <v>#N/A</v>
      </c>
      <c r="E53" s="161" t="str">
        <f t="shared" si="0"/>
        <v>SLO Team DSCM</v>
      </c>
      <c r="L53" s="152" t="s">
        <v>351</v>
      </c>
      <c r="M53" s="157" t="s">
        <v>440</v>
      </c>
    </row>
    <row r="54" spans="1:13" x14ac:dyDescent="0.25">
      <c r="A54" s="15">
        <v>52</v>
      </c>
      <c r="B54" s="16" t="s">
        <v>401</v>
      </c>
      <c r="C54" s="16"/>
      <c r="D54" s="41" t="e">
        <f t="shared" si="1"/>
        <v>#N/A</v>
      </c>
      <c r="E54" s="161" t="str">
        <f t="shared" si="0"/>
        <v>SLO Team Turkana</v>
      </c>
      <c r="L54" s="153" t="s">
        <v>423</v>
      </c>
      <c r="M54" s="157" t="s">
        <v>440</v>
      </c>
    </row>
    <row r="55" spans="1:13" x14ac:dyDescent="0.25">
      <c r="A55" s="15">
        <v>53</v>
      </c>
      <c r="B55" s="16" t="s">
        <v>415</v>
      </c>
      <c r="C55" s="16"/>
      <c r="D55" s="125" t="s">
        <v>449</v>
      </c>
      <c r="E55" s="161" t="str">
        <f t="shared" si="0"/>
        <v>SLO Team Poingdestres</v>
      </c>
      <c r="L55" s="153" t="s">
        <v>415</v>
      </c>
      <c r="M55" s="157" t="s">
        <v>440</v>
      </c>
    </row>
    <row r="56" spans="1:13" x14ac:dyDescent="0.25">
      <c r="A56" s="15">
        <v>54</v>
      </c>
      <c r="B56" s="16" t="s">
        <v>138</v>
      </c>
      <c r="C56" s="16"/>
      <c r="D56" s="41" t="e">
        <f t="shared" si="1"/>
        <v>#N/A</v>
      </c>
      <c r="E56" s="161" t="str">
        <f t="shared" si="0"/>
        <v>SLO Team Turkana</v>
      </c>
      <c r="L56" s="153" t="s">
        <v>136</v>
      </c>
      <c r="M56" s="157" t="s">
        <v>440</v>
      </c>
    </row>
    <row r="57" spans="1:13" x14ac:dyDescent="0.25">
      <c r="A57" s="15">
        <v>55</v>
      </c>
      <c r="B57" s="16" t="s">
        <v>411</v>
      </c>
      <c r="C57" s="16" t="s">
        <v>412</v>
      </c>
      <c r="D57" s="41" t="e">
        <f t="shared" si="1"/>
        <v>#N/A</v>
      </c>
      <c r="E57" s="161" t="str">
        <f t="shared" si="0"/>
        <v>SLO Team Christchurch Angling</v>
      </c>
      <c r="L57" s="153" t="s">
        <v>421</v>
      </c>
      <c r="M57" s="157" t="s">
        <v>440</v>
      </c>
    </row>
    <row r="58" spans="1:13" x14ac:dyDescent="0.25">
      <c r="A58" s="15">
        <v>56</v>
      </c>
      <c r="B58" s="16" t="s">
        <v>137</v>
      </c>
      <c r="C58" s="16"/>
      <c r="D58" s="41" t="e">
        <f t="shared" si="1"/>
        <v>#N/A</v>
      </c>
      <c r="E58" s="125" t="str">
        <f>VLOOKUP(B58,$L$4:$M$95,2,0)</f>
        <v>SLO Team IMAX</v>
      </c>
      <c r="L58" s="125"/>
    </row>
    <row r="59" spans="1:13" x14ac:dyDescent="0.25">
      <c r="A59" s="15">
        <v>57</v>
      </c>
      <c r="B59" s="16" t="s">
        <v>351</v>
      </c>
      <c r="C59" s="16" t="s">
        <v>41</v>
      </c>
      <c r="D59" s="125" t="str">
        <f t="shared" si="1"/>
        <v>Wayne Perrett</v>
      </c>
      <c r="E59" s="161" t="str">
        <f t="shared" si="0"/>
        <v>SLO Team Poingdestres</v>
      </c>
      <c r="L59" s="125"/>
    </row>
    <row r="60" spans="1:13" x14ac:dyDescent="0.25">
      <c r="A60" s="15">
        <v>58</v>
      </c>
      <c r="B60" s="16" t="s">
        <v>442</v>
      </c>
      <c r="C60" s="16" t="s">
        <v>43</v>
      </c>
      <c r="D60" s="41" t="e">
        <f t="shared" si="1"/>
        <v>#N/A</v>
      </c>
      <c r="E60" s="161" t="str">
        <f t="shared" si="0"/>
        <v>SLO Team Rovers</v>
      </c>
      <c r="L60" s="125"/>
    </row>
    <row r="61" spans="1:13" x14ac:dyDescent="0.25">
      <c r="L61" s="149" t="s">
        <v>441</v>
      </c>
    </row>
    <row r="62" spans="1:13" x14ac:dyDescent="0.25">
      <c r="L62" s="152" t="s">
        <v>207</v>
      </c>
      <c r="M62" s="157" t="s">
        <v>441</v>
      </c>
    </row>
    <row r="63" spans="1:13" x14ac:dyDescent="0.25">
      <c r="L63" s="153" t="s">
        <v>133</v>
      </c>
      <c r="M63" s="157" t="s">
        <v>441</v>
      </c>
    </row>
    <row r="64" spans="1:13" x14ac:dyDescent="0.25">
      <c r="L64" s="153" t="s">
        <v>191</v>
      </c>
      <c r="M64" s="157" t="s">
        <v>441</v>
      </c>
    </row>
    <row r="65" spans="12:13" x14ac:dyDescent="0.25">
      <c r="L65" s="153" t="s">
        <v>192</v>
      </c>
      <c r="M65" s="157" t="s">
        <v>441</v>
      </c>
    </row>
    <row r="66" spans="12:13" x14ac:dyDescent="0.25">
      <c r="L66" s="153" t="s">
        <v>442</v>
      </c>
      <c r="M66" s="157" t="s">
        <v>441</v>
      </c>
    </row>
    <row r="67" spans="12:13" x14ac:dyDescent="0.25">
      <c r="L67" s="162" t="s">
        <v>456</v>
      </c>
      <c r="M67" s="157" t="s">
        <v>441</v>
      </c>
    </row>
    <row r="68" spans="12:13" x14ac:dyDescent="0.25">
      <c r="L68" s="125"/>
    </row>
    <row r="69" spans="12:13" x14ac:dyDescent="0.25">
      <c r="L69" s="125"/>
    </row>
    <row r="70" spans="12:13" x14ac:dyDescent="0.25">
      <c r="L70" s="149" t="s">
        <v>443</v>
      </c>
    </row>
    <row r="71" spans="12:13" x14ac:dyDescent="0.25">
      <c r="L71" s="152" t="s">
        <v>348</v>
      </c>
      <c r="M71" s="157" t="s">
        <v>443</v>
      </c>
    </row>
    <row r="72" spans="12:13" x14ac:dyDescent="0.25">
      <c r="L72" s="153" t="s">
        <v>355</v>
      </c>
      <c r="M72" s="157" t="s">
        <v>443</v>
      </c>
    </row>
    <row r="73" spans="12:13" x14ac:dyDescent="0.25">
      <c r="L73" s="153" t="s">
        <v>194</v>
      </c>
      <c r="M73" s="157" t="s">
        <v>443</v>
      </c>
    </row>
    <row r="74" spans="12:13" x14ac:dyDescent="0.25">
      <c r="L74" s="153" t="s">
        <v>304</v>
      </c>
      <c r="M74" s="157" t="s">
        <v>443</v>
      </c>
    </row>
    <row r="75" spans="12:13" x14ac:dyDescent="0.25">
      <c r="L75" s="153" t="s">
        <v>357</v>
      </c>
      <c r="M75" s="157" t="s">
        <v>443</v>
      </c>
    </row>
    <row r="76" spans="12:13" x14ac:dyDescent="0.25">
      <c r="L76" s="125"/>
    </row>
    <row r="77" spans="12:13" x14ac:dyDescent="0.25">
      <c r="L77" s="125"/>
    </row>
    <row r="78" spans="12:13" x14ac:dyDescent="0.25">
      <c r="L78" s="125"/>
    </row>
    <row r="79" spans="12:13" x14ac:dyDescent="0.25">
      <c r="L79" s="149" t="s">
        <v>444</v>
      </c>
    </row>
    <row r="80" spans="12:13" x14ac:dyDescent="0.25">
      <c r="L80" s="152" t="s">
        <v>405</v>
      </c>
      <c r="M80" s="157" t="s">
        <v>444</v>
      </c>
    </row>
    <row r="81" spans="12:13" x14ac:dyDescent="0.25">
      <c r="L81" s="153" t="s">
        <v>402</v>
      </c>
      <c r="M81" s="157" t="s">
        <v>444</v>
      </c>
    </row>
    <row r="82" spans="12:13" x14ac:dyDescent="0.25">
      <c r="L82" s="153" t="s">
        <v>419</v>
      </c>
      <c r="M82" s="157" t="s">
        <v>444</v>
      </c>
    </row>
    <row r="83" spans="12:13" x14ac:dyDescent="0.25">
      <c r="L83" s="153" t="s">
        <v>406</v>
      </c>
      <c r="M83" s="157" t="s">
        <v>444</v>
      </c>
    </row>
    <row r="84" spans="12:13" x14ac:dyDescent="0.25">
      <c r="L84" s="153" t="s">
        <v>399</v>
      </c>
      <c r="M84" s="157" t="s">
        <v>444</v>
      </c>
    </row>
    <row r="85" spans="12:13" x14ac:dyDescent="0.25">
      <c r="L85" s="125"/>
    </row>
    <row r="88" spans="12:13" x14ac:dyDescent="0.25">
      <c r="L88" t="s">
        <v>454</v>
      </c>
    </row>
    <row r="89" spans="12:13" x14ac:dyDescent="0.25">
      <c r="L89" s="152" t="s">
        <v>140</v>
      </c>
      <c r="M89" s="125" t="s">
        <v>454</v>
      </c>
    </row>
    <row r="90" spans="12:13" x14ac:dyDescent="0.25">
      <c r="L90" s="153" t="s">
        <v>330</v>
      </c>
      <c r="M90" s="125" t="s">
        <v>454</v>
      </c>
    </row>
    <row r="91" spans="12:13" x14ac:dyDescent="0.25">
      <c r="L91" s="153" t="s">
        <v>427</v>
      </c>
      <c r="M91" s="125" t="s">
        <v>454</v>
      </c>
    </row>
    <row r="92" spans="12:13" x14ac:dyDescent="0.25">
      <c r="L92" s="153" t="s">
        <v>455</v>
      </c>
      <c r="M92" s="125" t="s">
        <v>454</v>
      </c>
    </row>
    <row r="93" spans="12:13" x14ac:dyDescent="0.25">
      <c r="L93" s="153" t="s">
        <v>137</v>
      </c>
      <c r="M93" s="125" t="s">
        <v>454</v>
      </c>
    </row>
    <row r="94" spans="12:13" x14ac:dyDescent="0.25">
      <c r="L94" s="153" t="s">
        <v>418</v>
      </c>
      <c r="M94" s="125" t="s">
        <v>454</v>
      </c>
    </row>
  </sheetData>
  <sortState ref="B3:C57">
    <sortCondition ref="B3:B57"/>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1"/>
  <sheetViews>
    <sheetView workbookViewId="0">
      <selection activeCell="H71" sqref="H71:I71"/>
    </sheetView>
  </sheetViews>
  <sheetFormatPr defaultRowHeight="15" x14ac:dyDescent="0.25"/>
  <cols>
    <col min="1" max="1" width="29.42578125" bestFit="1" customWidth="1"/>
    <col min="2" max="4" width="2.7109375" bestFit="1" customWidth="1"/>
    <col min="5" max="5" width="2" customWidth="1"/>
    <col min="6" max="6" width="2.7109375" customWidth="1"/>
    <col min="7" max="7" width="2.140625" customWidth="1"/>
  </cols>
  <sheetData>
    <row r="1" spans="1:7" x14ac:dyDescent="0.25">
      <c r="B1" s="123"/>
      <c r="C1" s="123"/>
      <c r="G1" s="123"/>
    </row>
    <row r="2" spans="1:7" x14ac:dyDescent="0.25">
      <c r="A2" s="1" t="s">
        <v>376</v>
      </c>
      <c r="B2" s="123"/>
      <c r="C2" s="123" t="s">
        <v>8</v>
      </c>
      <c r="D2" s="123"/>
      <c r="E2" s="123"/>
      <c r="F2" s="123"/>
      <c r="G2" s="123" t="s">
        <v>4</v>
      </c>
    </row>
    <row r="3" spans="1:7" x14ac:dyDescent="0.25">
      <c r="A3" s="1" t="s">
        <v>377</v>
      </c>
      <c r="B3" s="123" t="s">
        <v>27</v>
      </c>
      <c r="C3" s="123" t="s">
        <v>3</v>
      </c>
      <c r="D3" s="123"/>
      <c r="E3" s="123"/>
      <c r="F3" s="123"/>
      <c r="G3" s="123" t="s">
        <v>27</v>
      </c>
    </row>
    <row r="4" spans="1:7" x14ac:dyDescent="0.25">
      <c r="A4" s="21" t="s">
        <v>378</v>
      </c>
      <c r="B4" s="123" t="s">
        <v>14</v>
      </c>
      <c r="C4" s="123" t="s">
        <v>3</v>
      </c>
      <c r="D4" s="123"/>
      <c r="E4" s="123" t="s">
        <v>8</v>
      </c>
      <c r="F4" s="123"/>
      <c r="G4" s="123" t="s">
        <v>9</v>
      </c>
    </row>
    <row r="5" spans="1:7" x14ac:dyDescent="0.25">
      <c r="A5" s="1" t="s">
        <v>379</v>
      </c>
      <c r="B5" s="123" t="s">
        <v>1</v>
      </c>
      <c r="C5" s="123" t="s">
        <v>1</v>
      </c>
      <c r="D5" s="123"/>
      <c r="E5" s="123" t="s">
        <v>2</v>
      </c>
      <c r="F5" s="123"/>
      <c r="G5" s="123" t="s">
        <v>1</v>
      </c>
    </row>
    <row r="6" spans="1:7" x14ac:dyDescent="0.25">
      <c r="A6" s="1"/>
      <c r="B6" s="123" t="s">
        <v>0</v>
      </c>
      <c r="C6" s="123"/>
      <c r="D6" s="123"/>
      <c r="E6" s="123" t="s">
        <v>14</v>
      </c>
      <c r="F6" s="123" t="s">
        <v>8</v>
      </c>
      <c r="G6" s="123" t="s">
        <v>12</v>
      </c>
    </row>
    <row r="7" spans="1:7" x14ac:dyDescent="0.25">
      <c r="A7" s="117"/>
      <c r="B7" s="123" t="s">
        <v>11</v>
      </c>
      <c r="C7" s="123" t="s">
        <v>6</v>
      </c>
      <c r="D7" s="123" t="s">
        <v>2</v>
      </c>
      <c r="E7" s="123" t="s">
        <v>11</v>
      </c>
      <c r="F7" s="123" t="s">
        <v>3</v>
      </c>
      <c r="G7" s="123" t="s">
        <v>14</v>
      </c>
    </row>
    <row r="8" spans="1:7" x14ac:dyDescent="0.25">
      <c r="A8" s="121"/>
      <c r="B8" s="123" t="s">
        <v>7</v>
      </c>
      <c r="C8" s="123" t="s">
        <v>3</v>
      </c>
      <c r="D8" s="123" t="s">
        <v>16</v>
      </c>
      <c r="E8" s="123" t="s">
        <v>6</v>
      </c>
      <c r="F8" s="123" t="s">
        <v>9</v>
      </c>
      <c r="G8" s="123" t="s">
        <v>1</v>
      </c>
    </row>
    <row r="9" spans="1:7" x14ac:dyDescent="0.25">
      <c r="A9" s="121" t="s">
        <v>19</v>
      </c>
      <c r="B9" s="123" t="s">
        <v>16</v>
      </c>
      <c r="C9" s="123" t="s">
        <v>15</v>
      </c>
      <c r="D9" s="123" t="s">
        <v>15</v>
      </c>
      <c r="E9" s="123" t="s">
        <v>17</v>
      </c>
      <c r="F9" s="123" t="s">
        <v>4</v>
      </c>
      <c r="G9" s="123" t="s">
        <v>15</v>
      </c>
    </row>
    <row r="10" spans="1:7" x14ac:dyDescent="0.25">
      <c r="A10" s="54" t="s">
        <v>131</v>
      </c>
      <c r="B10" s="54">
        <v>6</v>
      </c>
      <c r="C10" s="54">
        <v>1</v>
      </c>
      <c r="D10" s="54">
        <v>1</v>
      </c>
      <c r="E10" s="54"/>
      <c r="F10" s="54">
        <v>1</v>
      </c>
      <c r="G10" s="54"/>
    </row>
    <row r="11" spans="1:7" x14ac:dyDescent="0.25">
      <c r="A11" s="54" t="s">
        <v>197</v>
      </c>
      <c r="B11" s="54">
        <v>2</v>
      </c>
      <c r="C11" s="54"/>
      <c r="D11" s="54">
        <v>2</v>
      </c>
      <c r="E11" s="54">
        <v>1</v>
      </c>
      <c r="F11" s="54">
        <v>1</v>
      </c>
      <c r="G11" s="54"/>
    </row>
    <row r="12" spans="1:7" x14ac:dyDescent="0.25">
      <c r="A12" s="54" t="s">
        <v>194</v>
      </c>
      <c r="B12" s="54">
        <v>4</v>
      </c>
      <c r="C12" s="54">
        <v>2</v>
      </c>
      <c r="D12" s="54">
        <v>1</v>
      </c>
      <c r="E12" s="54"/>
      <c r="F12" s="54"/>
      <c r="G12" s="54"/>
    </row>
    <row r="13" spans="1:7" x14ac:dyDescent="0.25">
      <c r="A13" s="54" t="s">
        <v>195</v>
      </c>
      <c r="B13" s="54"/>
      <c r="C13" s="54">
        <v>1</v>
      </c>
      <c r="D13" s="54">
        <v>2</v>
      </c>
      <c r="E13" s="54">
        <v>1</v>
      </c>
      <c r="F13" s="54"/>
      <c r="G13" s="54">
        <v>1</v>
      </c>
    </row>
    <row r="14" spans="1:7" x14ac:dyDescent="0.25">
      <c r="A14" s="54" t="s">
        <v>207</v>
      </c>
      <c r="B14" s="54"/>
      <c r="C14" s="54"/>
      <c r="D14" s="54">
        <v>2</v>
      </c>
      <c r="E14" s="54">
        <v>1</v>
      </c>
      <c r="F14" s="54">
        <v>2</v>
      </c>
      <c r="G14" s="54"/>
    </row>
    <row r="15" spans="1:7" x14ac:dyDescent="0.25">
      <c r="A15" s="54" t="s">
        <v>149</v>
      </c>
      <c r="B15" s="54">
        <v>2</v>
      </c>
      <c r="C15" s="54">
        <v>2</v>
      </c>
      <c r="D15" s="54"/>
      <c r="E15" s="54"/>
      <c r="F15" s="54">
        <v>1</v>
      </c>
      <c r="G15" s="54"/>
    </row>
    <row r="16" spans="1:7" x14ac:dyDescent="0.25">
      <c r="A16" s="54" t="s">
        <v>133</v>
      </c>
      <c r="B16" s="54">
        <v>1</v>
      </c>
      <c r="C16" s="54">
        <v>1</v>
      </c>
      <c r="D16" s="54"/>
      <c r="E16" s="54"/>
      <c r="F16" s="54"/>
      <c r="G16" s="54"/>
    </row>
    <row r="17" spans="1:7" x14ac:dyDescent="0.25">
      <c r="A17" s="54" t="s">
        <v>135</v>
      </c>
      <c r="B17" s="54">
        <v>5</v>
      </c>
      <c r="C17" s="54"/>
      <c r="D17" s="54"/>
      <c r="E17" s="54"/>
      <c r="F17" s="54"/>
      <c r="G17" s="54"/>
    </row>
    <row r="18" spans="1:7" x14ac:dyDescent="0.25">
      <c r="A18" s="54" t="s">
        <v>196</v>
      </c>
      <c r="B18" s="54">
        <v>1</v>
      </c>
      <c r="C18" s="54"/>
      <c r="D18" s="54"/>
      <c r="E18" s="54"/>
      <c r="F18" s="54">
        <v>1</v>
      </c>
      <c r="G18" s="54"/>
    </row>
    <row r="19" spans="1:7" x14ac:dyDescent="0.25">
      <c r="A19" s="54" t="s">
        <v>125</v>
      </c>
      <c r="B19" s="54">
        <v>3</v>
      </c>
      <c r="C19" s="54"/>
      <c r="D19" s="54"/>
      <c r="E19" s="54"/>
      <c r="F19" s="54"/>
      <c r="G19" s="54"/>
    </row>
    <row r="20" spans="1:7" x14ac:dyDescent="0.25">
      <c r="A20" s="54" t="s">
        <v>148</v>
      </c>
      <c r="B20" s="54">
        <v>2</v>
      </c>
      <c r="C20" s="54"/>
      <c r="D20" s="54"/>
      <c r="E20" s="54"/>
      <c r="F20" s="54"/>
      <c r="G20" s="54">
        <v>1</v>
      </c>
    </row>
    <row r="21" spans="1:7" x14ac:dyDescent="0.25">
      <c r="B21" s="124">
        <f t="shared" ref="B21:G21" si="0">SUM(B10:B20)</f>
        <v>26</v>
      </c>
      <c r="C21" s="124">
        <f t="shared" si="0"/>
        <v>7</v>
      </c>
      <c r="D21" s="124">
        <f t="shared" si="0"/>
        <v>8</v>
      </c>
      <c r="E21" s="124">
        <f t="shared" si="0"/>
        <v>3</v>
      </c>
      <c r="F21" s="124">
        <f t="shared" si="0"/>
        <v>6</v>
      </c>
      <c r="G21" s="124">
        <f t="shared" si="0"/>
        <v>2</v>
      </c>
    </row>
    <row r="22" spans="1:7" x14ac:dyDescent="0.25">
      <c r="A22" s="122"/>
      <c r="B22" s="123"/>
      <c r="C22" s="123"/>
      <c r="D22" s="123"/>
      <c r="E22" s="123"/>
      <c r="F22" s="123"/>
      <c r="G22" s="123"/>
    </row>
    <row r="23" spans="1:7" x14ac:dyDescent="0.25">
      <c r="B23" s="351"/>
      <c r="C23" s="351"/>
      <c r="D23" s="351"/>
      <c r="E23" s="351"/>
      <c r="F23" s="351"/>
      <c r="G23" s="351"/>
    </row>
    <row r="27" spans="1:7" x14ac:dyDescent="0.25">
      <c r="A27" s="80"/>
      <c r="B27" s="80"/>
      <c r="C27" s="80"/>
      <c r="D27" s="80"/>
      <c r="E27" s="80"/>
      <c r="F27" s="80"/>
      <c r="G27" s="80"/>
    </row>
    <row r="28" spans="1:7" x14ac:dyDescent="0.25">
      <c r="A28" s="54"/>
      <c r="B28" s="54"/>
      <c r="C28" s="54"/>
      <c r="D28" s="54"/>
      <c r="E28" s="54"/>
      <c r="F28" s="54"/>
      <c r="G28" s="54"/>
    </row>
    <row r="29" spans="1:7" x14ac:dyDescent="0.25">
      <c r="A29" s="54"/>
      <c r="B29" s="54"/>
      <c r="C29" s="54"/>
      <c r="D29" s="54"/>
      <c r="E29" s="54"/>
      <c r="F29" s="54"/>
      <c r="G29" s="54"/>
    </row>
    <row r="40" spans="4:7" x14ac:dyDescent="0.25">
      <c r="E40" s="26"/>
      <c r="F40" s="26"/>
      <c r="G40" s="26"/>
    </row>
    <row r="41" spans="4:7" x14ac:dyDescent="0.25">
      <c r="D41" s="35"/>
      <c r="E41" s="26"/>
      <c r="F41" s="26"/>
      <c r="G41" s="26"/>
    </row>
  </sheetData>
  <mergeCells count="1">
    <mergeCell ref="B23:G23"/>
  </mergeCells>
  <pageMargins left="0.7" right="0.7" top="0.75" bottom="0.75" header="0.3" footer="0.3"/>
  <pageSetup paperSize="9"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2"/>
  <sheetViews>
    <sheetView workbookViewId="0">
      <selection activeCell="N38" sqref="N38"/>
    </sheetView>
  </sheetViews>
  <sheetFormatPr defaultRowHeight="15" x14ac:dyDescent="0.25"/>
  <cols>
    <col min="1" max="1" width="29.42578125" style="125" bestFit="1" customWidth="1"/>
  </cols>
  <sheetData>
    <row r="1" spans="1:6" x14ac:dyDescent="0.25">
      <c r="B1" s="125"/>
      <c r="C1" s="183"/>
      <c r="D1" s="183"/>
      <c r="E1" s="183"/>
      <c r="F1" s="125"/>
    </row>
    <row r="2" spans="1:6" x14ac:dyDescent="0.25">
      <c r="A2" s="1" t="s">
        <v>388</v>
      </c>
      <c r="B2" s="183"/>
      <c r="C2" s="183" t="s">
        <v>4</v>
      </c>
      <c r="D2" s="183"/>
      <c r="E2" s="183"/>
      <c r="F2" s="183"/>
    </row>
    <row r="3" spans="1:6" x14ac:dyDescent="0.25">
      <c r="A3" s="1" t="s">
        <v>513</v>
      </c>
      <c r="B3" s="183"/>
      <c r="C3" s="183" t="s">
        <v>27</v>
      </c>
      <c r="D3" s="183" t="s">
        <v>5</v>
      </c>
      <c r="E3" s="183"/>
      <c r="F3" s="183"/>
    </row>
    <row r="4" spans="1:6" x14ac:dyDescent="0.25">
      <c r="A4" s="21" t="s">
        <v>518</v>
      </c>
      <c r="B4" s="183"/>
      <c r="C4" s="183" t="s">
        <v>9</v>
      </c>
      <c r="D4" s="183" t="s">
        <v>7</v>
      </c>
      <c r="E4" s="183"/>
      <c r="F4" s="183"/>
    </row>
    <row r="5" spans="1:6" x14ac:dyDescent="0.25">
      <c r="A5" s="1" t="s">
        <v>514</v>
      </c>
      <c r="B5" s="183"/>
      <c r="C5" s="183" t="s">
        <v>1</v>
      </c>
      <c r="D5" s="183" t="s">
        <v>11</v>
      </c>
      <c r="E5" s="183"/>
      <c r="F5" s="183"/>
    </row>
    <row r="6" spans="1:6" x14ac:dyDescent="0.25">
      <c r="A6" s="1"/>
      <c r="B6" s="183" t="s">
        <v>8</v>
      </c>
      <c r="C6" s="183" t="s">
        <v>12</v>
      </c>
      <c r="D6" s="183" t="s">
        <v>4</v>
      </c>
      <c r="E6" s="183" t="s">
        <v>16</v>
      </c>
      <c r="F6" s="183"/>
    </row>
    <row r="7" spans="1:6" x14ac:dyDescent="0.25">
      <c r="A7" s="117"/>
      <c r="B7" s="183" t="s">
        <v>3</v>
      </c>
      <c r="C7" s="183" t="s">
        <v>14</v>
      </c>
      <c r="D7" s="183" t="s">
        <v>11</v>
      </c>
      <c r="E7" s="183" t="s">
        <v>3</v>
      </c>
      <c r="F7" s="183" t="s">
        <v>15</v>
      </c>
    </row>
    <row r="8" spans="1:6" x14ac:dyDescent="0.25">
      <c r="A8" s="182"/>
      <c r="B8" s="183" t="s">
        <v>9</v>
      </c>
      <c r="C8" s="183" t="s">
        <v>1</v>
      </c>
      <c r="D8" s="183" t="s">
        <v>12</v>
      </c>
      <c r="E8" s="183" t="s">
        <v>2</v>
      </c>
      <c r="F8" s="183" t="s">
        <v>14</v>
      </c>
    </row>
    <row r="9" spans="1:6" x14ac:dyDescent="0.25">
      <c r="A9" s="182" t="s">
        <v>19</v>
      </c>
      <c r="B9" s="183" t="s">
        <v>4</v>
      </c>
      <c r="C9" s="183" t="s">
        <v>15</v>
      </c>
      <c r="D9" s="183" t="s">
        <v>27</v>
      </c>
      <c r="E9" s="183" t="s">
        <v>17</v>
      </c>
      <c r="F9" s="183" t="s">
        <v>13</v>
      </c>
    </row>
    <row r="10" spans="1:6" x14ac:dyDescent="0.25">
      <c r="A10" s="54" t="s">
        <v>142</v>
      </c>
      <c r="B10" s="54">
        <v>7</v>
      </c>
      <c r="C10" s="54"/>
      <c r="D10" s="54">
        <v>6</v>
      </c>
      <c r="E10" s="54">
        <v>1</v>
      </c>
      <c r="F10" s="54"/>
    </row>
    <row r="11" spans="1:6" x14ac:dyDescent="0.25">
      <c r="A11" s="85" t="s">
        <v>294</v>
      </c>
      <c r="B11" s="85">
        <v>3</v>
      </c>
      <c r="C11" s="85"/>
      <c r="D11" s="85">
        <v>3</v>
      </c>
      <c r="E11" s="85">
        <v>2</v>
      </c>
      <c r="F11" s="85"/>
    </row>
    <row r="12" spans="1:6" x14ac:dyDescent="0.25">
      <c r="A12" s="54" t="s">
        <v>399</v>
      </c>
      <c r="B12" s="54">
        <v>4</v>
      </c>
      <c r="C12" s="54"/>
      <c r="D12" s="54">
        <v>3</v>
      </c>
      <c r="E12" s="54">
        <v>1</v>
      </c>
      <c r="F12" s="5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A147"/>
  <sheetViews>
    <sheetView workbookViewId="0">
      <pane ySplit="10" topLeftCell="A11" activePane="bottomLeft" state="frozen"/>
      <selection activeCell="N38" sqref="N38"/>
      <selection pane="bottomLeft" activeCell="B22" sqref="B22:E22"/>
    </sheetView>
  </sheetViews>
  <sheetFormatPr defaultRowHeight="15" x14ac:dyDescent="0.25"/>
  <cols>
    <col min="1" max="1" width="3" bestFit="1" customWidth="1"/>
    <col min="2" max="2" width="14.5703125" bestFit="1" customWidth="1"/>
    <col min="3" max="3" width="12.85546875" customWidth="1"/>
    <col min="4" max="4" width="9.140625" customWidth="1"/>
    <col min="5" max="5" width="9.140625" style="186" customWidth="1"/>
    <col min="6" max="6" width="9.140625" customWidth="1"/>
    <col min="7" max="7" width="15" customWidth="1"/>
    <col min="8" max="8" width="10.7109375" bestFit="1" customWidth="1"/>
    <col min="10" max="10" width="9.140625" customWidth="1"/>
    <col min="11" max="11" width="7.85546875" style="140" bestFit="1" customWidth="1"/>
    <col min="12" max="12" width="2.140625" bestFit="1" customWidth="1"/>
    <col min="13" max="13" width="2.140625" style="186" customWidth="1"/>
    <col min="14" max="14" width="3.5703125" bestFit="1" customWidth="1"/>
    <col min="15" max="15" width="3.5703125" customWidth="1"/>
    <col min="16" max="16" width="3.5703125" bestFit="1" customWidth="1"/>
    <col min="17" max="17" width="2.7109375" bestFit="1" customWidth="1"/>
    <col min="18" max="18" width="3.5703125" bestFit="1" customWidth="1"/>
    <col min="19" max="19" width="3.5703125" style="35" bestFit="1" customWidth="1"/>
    <col min="20" max="20" width="4.140625" style="26" bestFit="1" customWidth="1"/>
    <col min="21" max="22" width="3.28515625" style="26" bestFit="1" customWidth="1"/>
    <col min="23" max="23" width="3.28515625" style="26" customWidth="1"/>
    <col min="24" max="24" width="4.140625" style="26" bestFit="1" customWidth="1"/>
    <col min="25" max="26" width="4.140625" style="26" customWidth="1"/>
    <col min="27" max="27" width="3.28515625" style="26" customWidth="1"/>
  </cols>
  <sheetData>
    <row r="1" spans="1:27" x14ac:dyDescent="0.25">
      <c r="L1" s="89"/>
      <c r="M1" s="211"/>
    </row>
    <row r="2" spans="1:27" x14ac:dyDescent="0.25">
      <c r="B2" s="1" t="s">
        <v>165</v>
      </c>
      <c r="C2" s="348"/>
      <c r="D2" s="348"/>
      <c r="E2" s="210"/>
      <c r="F2" s="91"/>
      <c r="G2" s="3"/>
      <c r="H2" s="4"/>
      <c r="I2" s="91"/>
      <c r="J2" s="91"/>
      <c r="K2" s="141"/>
      <c r="L2" s="89" t="s">
        <v>0</v>
      </c>
      <c r="M2" s="211"/>
      <c r="N2" s="89" t="s">
        <v>1</v>
      </c>
      <c r="O2" s="89"/>
      <c r="P2" s="89"/>
      <c r="Q2" s="89"/>
      <c r="R2" s="92"/>
      <c r="S2" s="3"/>
      <c r="T2" s="90"/>
      <c r="U2" s="90" t="s">
        <v>0</v>
      </c>
      <c r="V2" s="26" t="s">
        <v>1</v>
      </c>
      <c r="X2" s="28"/>
      <c r="Y2" s="28"/>
      <c r="Z2" s="28"/>
      <c r="AA2" s="28"/>
    </row>
    <row r="3" spans="1:27" x14ac:dyDescent="0.25">
      <c r="A3" s="1"/>
      <c r="B3" s="1" t="s">
        <v>321</v>
      </c>
      <c r="C3" s="348"/>
      <c r="D3" s="348"/>
      <c r="E3" s="210"/>
      <c r="F3" s="91"/>
      <c r="G3" s="3"/>
      <c r="H3" s="4"/>
      <c r="I3" s="91"/>
      <c r="J3" s="91"/>
      <c r="K3" s="141"/>
      <c r="L3" s="89" t="s">
        <v>2</v>
      </c>
      <c r="M3" s="211"/>
      <c r="N3" s="89" t="s">
        <v>3</v>
      </c>
      <c r="O3" s="89" t="s">
        <v>726</v>
      </c>
      <c r="P3" s="89"/>
      <c r="Q3" s="89" t="s">
        <v>5</v>
      </c>
      <c r="R3" s="92" t="s">
        <v>4</v>
      </c>
      <c r="S3" s="3"/>
      <c r="T3" s="90"/>
      <c r="U3" s="90" t="s">
        <v>2</v>
      </c>
      <c r="V3" s="28" t="s">
        <v>3</v>
      </c>
      <c r="W3" s="135"/>
      <c r="X3" s="90" t="s">
        <v>5</v>
      </c>
      <c r="Y3" s="212" t="s">
        <v>16</v>
      </c>
      <c r="Z3" s="135"/>
      <c r="AA3" s="90"/>
    </row>
    <row r="4" spans="1:27" x14ac:dyDescent="0.25">
      <c r="A4" s="1"/>
      <c r="B4" s="21">
        <v>43042</v>
      </c>
      <c r="C4" s="348"/>
      <c r="D4" s="348"/>
      <c r="E4" s="210"/>
      <c r="F4" s="91"/>
      <c r="G4" s="3"/>
      <c r="H4" s="4"/>
      <c r="I4" s="91"/>
      <c r="J4" s="91"/>
      <c r="K4" s="141"/>
      <c r="L4" s="89" t="s">
        <v>3</v>
      </c>
      <c r="M4" s="211" t="s">
        <v>15</v>
      </c>
      <c r="N4" s="89" t="s">
        <v>6</v>
      </c>
      <c r="O4" s="89" t="s">
        <v>12</v>
      </c>
      <c r="P4" s="89"/>
      <c r="Q4" s="89" t="s">
        <v>7</v>
      </c>
      <c r="R4" s="92" t="s">
        <v>3</v>
      </c>
      <c r="S4" s="3" t="s">
        <v>4</v>
      </c>
      <c r="T4" s="90"/>
      <c r="U4" s="90" t="s">
        <v>3</v>
      </c>
      <c r="V4" s="28" t="s">
        <v>6</v>
      </c>
      <c r="W4" s="135" t="s">
        <v>8</v>
      </c>
      <c r="X4" s="90" t="s">
        <v>7</v>
      </c>
      <c r="Y4" s="212"/>
      <c r="Z4" s="135"/>
      <c r="AA4" s="90"/>
    </row>
    <row r="5" spans="1:27" x14ac:dyDescent="0.25">
      <c r="A5" s="1"/>
      <c r="B5" s="1" t="s">
        <v>203</v>
      </c>
      <c r="C5" s="348"/>
      <c r="D5" s="348"/>
      <c r="E5" s="210"/>
      <c r="F5" s="91"/>
      <c r="G5" s="3"/>
      <c r="H5" s="4"/>
      <c r="I5" s="91"/>
      <c r="J5" s="91"/>
      <c r="K5" s="141"/>
      <c r="L5" s="89" t="s">
        <v>9</v>
      </c>
      <c r="M5" s="211"/>
      <c r="N5" s="89" t="s">
        <v>10</v>
      </c>
      <c r="O5" s="89" t="s">
        <v>15</v>
      </c>
      <c r="P5" s="89"/>
      <c r="Q5" s="89" t="s">
        <v>11</v>
      </c>
      <c r="R5" s="92" t="s">
        <v>8</v>
      </c>
      <c r="S5" s="3" t="s">
        <v>3</v>
      </c>
      <c r="T5" s="90"/>
      <c r="U5" s="90" t="s">
        <v>9</v>
      </c>
      <c r="V5" s="28" t="s">
        <v>10</v>
      </c>
      <c r="W5" s="135" t="s">
        <v>2</v>
      </c>
      <c r="X5" s="90" t="s">
        <v>11</v>
      </c>
      <c r="Y5" s="212" t="s">
        <v>7</v>
      </c>
      <c r="Z5" s="135"/>
      <c r="AA5" s="90" t="s">
        <v>13</v>
      </c>
    </row>
    <row r="6" spans="1:27" x14ac:dyDescent="0.25">
      <c r="A6" s="1"/>
      <c r="B6" s="1"/>
      <c r="C6" s="348"/>
      <c r="D6" s="348"/>
      <c r="E6" s="210"/>
      <c r="F6" s="91"/>
      <c r="G6" s="3"/>
      <c r="H6" s="4"/>
      <c r="I6" s="91"/>
      <c r="J6" s="91"/>
      <c r="K6" s="141"/>
      <c r="L6" s="89" t="s">
        <v>12</v>
      </c>
      <c r="M6" s="211" t="s">
        <v>763</v>
      </c>
      <c r="N6" s="89" t="s">
        <v>2</v>
      </c>
      <c r="O6" s="89"/>
      <c r="P6" s="89" t="s">
        <v>8</v>
      </c>
      <c r="Q6" s="89" t="s">
        <v>4</v>
      </c>
      <c r="R6" s="92"/>
      <c r="S6" s="3" t="s">
        <v>4</v>
      </c>
      <c r="T6" s="90" t="s">
        <v>8</v>
      </c>
      <c r="U6" s="90" t="s">
        <v>12</v>
      </c>
      <c r="V6" s="28" t="s">
        <v>2</v>
      </c>
      <c r="W6" s="135" t="s">
        <v>14</v>
      </c>
      <c r="X6" s="90" t="s">
        <v>4</v>
      </c>
      <c r="Y6" s="212" t="s">
        <v>3</v>
      </c>
      <c r="Z6" s="135" t="s">
        <v>16</v>
      </c>
      <c r="AA6" s="90" t="s">
        <v>14</v>
      </c>
    </row>
    <row r="7" spans="1:27" x14ac:dyDescent="0.25">
      <c r="A7" s="1"/>
      <c r="B7" s="348"/>
      <c r="C7" s="348"/>
      <c r="D7" s="348"/>
      <c r="E7" s="210"/>
      <c r="F7" s="91"/>
      <c r="G7" s="3"/>
      <c r="H7" s="4"/>
      <c r="I7" s="91"/>
      <c r="J7" s="91"/>
      <c r="K7" s="141"/>
      <c r="L7" s="89" t="s">
        <v>15</v>
      </c>
      <c r="M7" s="211" t="s">
        <v>3</v>
      </c>
      <c r="N7" s="89" t="s">
        <v>11</v>
      </c>
      <c r="O7" s="89" t="s">
        <v>1</v>
      </c>
      <c r="P7" s="89" t="s">
        <v>3</v>
      </c>
      <c r="Q7" s="89" t="s">
        <v>11</v>
      </c>
      <c r="R7" s="92" t="s">
        <v>9</v>
      </c>
      <c r="S7" s="3" t="s">
        <v>14</v>
      </c>
      <c r="T7" s="90" t="s">
        <v>3</v>
      </c>
      <c r="U7" s="90" t="s">
        <v>15</v>
      </c>
      <c r="V7" s="90" t="s">
        <v>11</v>
      </c>
      <c r="W7" s="135" t="s">
        <v>11</v>
      </c>
      <c r="X7" s="90" t="s">
        <v>11</v>
      </c>
      <c r="Y7" s="212" t="s">
        <v>9</v>
      </c>
      <c r="Z7" s="135" t="s">
        <v>3</v>
      </c>
      <c r="AA7" s="90" t="s">
        <v>16</v>
      </c>
    </row>
    <row r="8" spans="1:27" s="186" customFormat="1" x14ac:dyDescent="0.25">
      <c r="A8" s="1"/>
      <c r="B8" s="210"/>
      <c r="C8" s="210"/>
      <c r="D8" s="210"/>
      <c r="E8" s="210"/>
      <c r="F8" s="210"/>
      <c r="G8" s="3"/>
      <c r="H8" s="4"/>
      <c r="I8" s="210"/>
      <c r="J8" s="210"/>
      <c r="K8" s="141"/>
      <c r="L8" s="89" t="s">
        <v>17</v>
      </c>
      <c r="M8" s="211" t="s">
        <v>2</v>
      </c>
      <c r="N8" s="89" t="s">
        <v>12</v>
      </c>
      <c r="O8" s="89" t="s">
        <v>14</v>
      </c>
      <c r="P8" s="89" t="s">
        <v>9</v>
      </c>
      <c r="Q8" s="89" t="s">
        <v>12</v>
      </c>
      <c r="R8" s="92" t="s">
        <v>8</v>
      </c>
      <c r="S8" s="3" t="s">
        <v>2</v>
      </c>
      <c r="T8" s="90" t="s">
        <v>9</v>
      </c>
      <c r="U8" s="90" t="s">
        <v>17</v>
      </c>
      <c r="V8" s="90" t="s">
        <v>12</v>
      </c>
      <c r="W8" s="135" t="s">
        <v>6</v>
      </c>
      <c r="X8" s="90" t="s">
        <v>12</v>
      </c>
      <c r="Y8" s="212" t="s">
        <v>12</v>
      </c>
      <c r="Z8" s="135" t="s">
        <v>2</v>
      </c>
      <c r="AA8" s="90" t="s">
        <v>16</v>
      </c>
    </row>
    <row r="9" spans="1:27" x14ac:dyDescent="0.25">
      <c r="A9" s="1"/>
      <c r="B9" s="91"/>
      <c r="C9" s="91"/>
      <c r="D9" s="91"/>
      <c r="E9" s="210"/>
      <c r="F9" s="91"/>
      <c r="G9" s="3"/>
      <c r="H9" s="4"/>
      <c r="I9" s="91"/>
      <c r="J9" s="91"/>
      <c r="K9" s="141"/>
      <c r="L9" s="89" t="s">
        <v>1</v>
      </c>
      <c r="M9" s="211" t="s">
        <v>17</v>
      </c>
      <c r="N9" s="89" t="s">
        <v>27</v>
      </c>
      <c r="O9" s="89" t="s">
        <v>28</v>
      </c>
      <c r="P9" s="89" t="s">
        <v>4</v>
      </c>
      <c r="Q9" s="89" t="s">
        <v>27</v>
      </c>
      <c r="R9" s="92" t="s">
        <v>16</v>
      </c>
      <c r="S9" s="3" t="s">
        <v>16</v>
      </c>
      <c r="T9" s="90" t="s">
        <v>4</v>
      </c>
      <c r="U9" s="90" t="s">
        <v>1</v>
      </c>
      <c r="V9" s="90" t="s">
        <v>27</v>
      </c>
      <c r="W9" s="135" t="s">
        <v>17</v>
      </c>
      <c r="X9" s="90" t="s">
        <v>27</v>
      </c>
      <c r="Y9" s="212" t="s">
        <v>15</v>
      </c>
      <c r="Z9" s="135" t="s">
        <v>17</v>
      </c>
      <c r="AA9" s="90"/>
    </row>
    <row r="10" spans="1:27" x14ac:dyDescent="0.25">
      <c r="A10" s="1" t="s">
        <v>18</v>
      </c>
      <c r="B10" s="91" t="s">
        <v>19</v>
      </c>
      <c r="C10" s="91" t="s">
        <v>20</v>
      </c>
      <c r="D10" s="91" t="s">
        <v>21</v>
      </c>
      <c r="E10" s="210" t="s">
        <v>669</v>
      </c>
      <c r="F10" s="91"/>
      <c r="G10" s="3" t="s">
        <v>25</v>
      </c>
      <c r="H10" s="4" t="s">
        <v>22</v>
      </c>
      <c r="I10" s="91" t="s">
        <v>23</v>
      </c>
      <c r="J10" s="91"/>
      <c r="K10" s="141" t="s">
        <v>24</v>
      </c>
      <c r="L10" s="217" t="s">
        <v>171</v>
      </c>
      <c r="M10" s="217" t="s">
        <v>715</v>
      </c>
      <c r="N10" s="217" t="s">
        <v>174</v>
      </c>
      <c r="O10" s="217" t="s">
        <v>725</v>
      </c>
      <c r="P10" s="217" t="s">
        <v>723</v>
      </c>
      <c r="Q10" s="217" t="s">
        <v>724</v>
      </c>
      <c r="R10" s="217" t="s">
        <v>714</v>
      </c>
      <c r="S10" s="218"/>
      <c r="T10" s="219"/>
      <c r="U10" s="219"/>
      <c r="V10" s="219"/>
      <c r="W10" s="219"/>
      <c r="X10" s="219"/>
      <c r="Y10" s="219"/>
      <c r="Z10" s="219"/>
      <c r="AA10" s="219"/>
    </row>
    <row r="11" spans="1:27" x14ac:dyDescent="0.25">
      <c r="A11" s="79">
        <v>1</v>
      </c>
      <c r="B11" s="55" t="s">
        <v>214</v>
      </c>
      <c r="C11" s="55"/>
      <c r="D11" s="55"/>
      <c r="E11" s="55" t="str">
        <f>VLOOKUP(B11,IND!$B$3:$D$121,3,0)</f>
        <v>nm</v>
      </c>
      <c r="F11" s="80" t="str">
        <f t="shared" ref="F11:F42" si="0">LEFT(H11,1)</f>
        <v>A</v>
      </c>
      <c r="G11" s="63">
        <v>1</v>
      </c>
      <c r="H11" s="69" t="s">
        <v>290</v>
      </c>
      <c r="I11" s="70" t="s">
        <v>769</v>
      </c>
      <c r="J11" s="70" t="s">
        <v>770</v>
      </c>
      <c r="K11" s="143">
        <f t="shared" ref="K11:K42" si="1">J11*0.0283</f>
        <v>5.1081500000000002</v>
      </c>
      <c r="L11" s="55"/>
      <c r="M11" s="55"/>
      <c r="N11" s="55"/>
      <c r="O11" s="55">
        <v>1</v>
      </c>
      <c r="P11" s="55">
        <v>1</v>
      </c>
      <c r="Q11" s="55"/>
      <c r="R11" s="60">
        <f t="shared" ref="R11:R42" si="2">SUM(T11:AA11)</f>
        <v>10</v>
      </c>
      <c r="S11" s="61">
        <f t="shared" ref="S11:S42" si="3">SUM(L11:R11)</f>
        <v>12</v>
      </c>
      <c r="T11" s="30"/>
      <c r="U11" s="31"/>
      <c r="V11" s="31"/>
      <c r="W11" s="31"/>
      <c r="X11" s="31">
        <v>7</v>
      </c>
      <c r="Y11" s="31">
        <v>3</v>
      </c>
      <c r="Z11" s="31"/>
      <c r="AA11" s="31"/>
    </row>
    <row r="12" spans="1:27" x14ac:dyDescent="0.25">
      <c r="A12" s="84">
        <v>2</v>
      </c>
      <c r="B12" s="85" t="s">
        <v>130</v>
      </c>
      <c r="C12" s="85" t="s">
        <v>39</v>
      </c>
      <c r="D12" s="85"/>
      <c r="E12" s="55" t="str">
        <f>VLOOKUP(B12,IND!$B$3:$D$121,3,0)</f>
        <v>m</v>
      </c>
      <c r="F12" s="80" t="str">
        <f t="shared" si="0"/>
        <v>B</v>
      </c>
      <c r="G12" s="86">
        <v>1</v>
      </c>
      <c r="H12" s="87" t="s">
        <v>244</v>
      </c>
      <c r="I12" s="25" t="s">
        <v>727</v>
      </c>
      <c r="J12" s="83" t="s">
        <v>728</v>
      </c>
      <c r="K12" s="142">
        <f t="shared" si="1"/>
        <v>1.8677999999999999</v>
      </c>
      <c r="L12" s="85">
        <v>1</v>
      </c>
      <c r="M12" s="85"/>
      <c r="N12" s="85"/>
      <c r="O12" s="85"/>
      <c r="P12" s="85">
        <v>12</v>
      </c>
      <c r="Q12" s="85"/>
      <c r="R12" s="19">
        <f t="shared" si="2"/>
        <v>15</v>
      </c>
      <c r="S12" s="36">
        <f t="shared" si="3"/>
        <v>28</v>
      </c>
      <c r="T12" s="33">
        <v>7</v>
      </c>
      <c r="U12" s="34">
        <v>2</v>
      </c>
      <c r="V12" s="34">
        <v>1</v>
      </c>
      <c r="W12" s="34"/>
      <c r="X12" s="34">
        <v>2</v>
      </c>
      <c r="Y12" s="34">
        <v>1</v>
      </c>
      <c r="Z12" s="34"/>
      <c r="AA12" s="34">
        <v>2</v>
      </c>
    </row>
    <row r="13" spans="1:27" x14ac:dyDescent="0.25">
      <c r="A13" s="62">
        <v>3</v>
      </c>
      <c r="B13" s="85" t="s">
        <v>532</v>
      </c>
      <c r="C13" s="85" t="s">
        <v>39</v>
      </c>
      <c r="D13" s="85" t="s">
        <v>29</v>
      </c>
      <c r="E13" s="55" t="str">
        <f>VLOOKUP(B13,IND!$B$3:$D$121,3,0)</f>
        <v>m</v>
      </c>
      <c r="F13" s="80" t="str">
        <f t="shared" si="0"/>
        <v>C</v>
      </c>
      <c r="G13" s="81">
        <v>1</v>
      </c>
      <c r="H13" s="87" t="s">
        <v>465</v>
      </c>
      <c r="I13" s="25" t="s">
        <v>753</v>
      </c>
      <c r="J13" s="25" t="s">
        <v>754</v>
      </c>
      <c r="K13" s="142">
        <f t="shared" si="1"/>
        <v>1.0541749999999999</v>
      </c>
      <c r="L13" s="85"/>
      <c r="M13" s="85"/>
      <c r="N13" s="85">
        <v>2</v>
      </c>
      <c r="O13" s="85"/>
      <c r="P13" s="85">
        <v>4</v>
      </c>
      <c r="Q13" s="85"/>
      <c r="R13" s="19">
        <f t="shared" si="2"/>
        <v>12</v>
      </c>
      <c r="S13" s="36">
        <f t="shared" si="3"/>
        <v>18</v>
      </c>
      <c r="T13" s="33">
        <v>5</v>
      </c>
      <c r="U13" s="34">
        <v>1</v>
      </c>
      <c r="V13" s="34">
        <v>1</v>
      </c>
      <c r="W13" s="34"/>
      <c r="X13" s="34">
        <v>1</v>
      </c>
      <c r="Y13" s="34"/>
      <c r="Z13" s="34"/>
      <c r="AA13" s="34">
        <v>4</v>
      </c>
    </row>
    <row r="14" spans="1:27" x14ac:dyDescent="0.25">
      <c r="A14" s="64">
        <v>4</v>
      </c>
      <c r="B14" s="54" t="s">
        <v>510</v>
      </c>
      <c r="C14" s="54" t="s">
        <v>335</v>
      </c>
      <c r="D14" s="54" t="s">
        <v>32</v>
      </c>
      <c r="E14" s="55" t="str">
        <f>VLOOKUP(B14,IND!$B$3:$D$121,3,0)</f>
        <v>NM</v>
      </c>
      <c r="F14" s="80" t="str">
        <f t="shared" si="0"/>
        <v>D</v>
      </c>
      <c r="G14" s="56">
        <v>1</v>
      </c>
      <c r="H14" s="57" t="s">
        <v>557</v>
      </c>
      <c r="I14" s="58" t="s">
        <v>739</v>
      </c>
      <c r="J14" s="58" t="s">
        <v>740</v>
      </c>
      <c r="K14" s="143">
        <f t="shared" si="1"/>
        <v>0.67212499999999997</v>
      </c>
      <c r="L14" s="54"/>
      <c r="M14" s="54"/>
      <c r="N14" s="54">
        <v>3</v>
      </c>
      <c r="O14" s="54"/>
      <c r="P14" s="54">
        <v>1</v>
      </c>
      <c r="Q14" s="54">
        <v>1</v>
      </c>
      <c r="R14" s="60">
        <f t="shared" si="2"/>
        <v>7</v>
      </c>
      <c r="S14" s="61">
        <f t="shared" si="3"/>
        <v>12</v>
      </c>
      <c r="T14" s="33">
        <v>1</v>
      </c>
      <c r="U14" s="34"/>
      <c r="V14" s="34">
        <v>4</v>
      </c>
      <c r="W14" s="34"/>
      <c r="X14" s="34">
        <v>1</v>
      </c>
      <c r="Y14" s="34">
        <v>1</v>
      </c>
      <c r="Z14" s="34"/>
      <c r="AA14" s="34"/>
    </row>
    <row r="15" spans="1:27" x14ac:dyDescent="0.25">
      <c r="A15" s="64">
        <v>5</v>
      </c>
      <c r="B15" s="54" t="s">
        <v>211</v>
      </c>
      <c r="C15" s="54" t="s">
        <v>251</v>
      </c>
      <c r="D15" s="54"/>
      <c r="E15" s="55" t="str">
        <f>VLOOKUP(B15,IND!$B$3:$D$121,3,0)</f>
        <v>m</v>
      </c>
      <c r="F15" s="80" t="str">
        <f t="shared" si="0"/>
        <v>A</v>
      </c>
      <c r="G15" s="63">
        <v>2</v>
      </c>
      <c r="H15" s="57" t="s">
        <v>62</v>
      </c>
      <c r="I15" s="58" t="s">
        <v>759</v>
      </c>
      <c r="J15" s="58" t="s">
        <v>760</v>
      </c>
      <c r="K15" s="143">
        <f t="shared" si="1"/>
        <v>2.0093000000000001</v>
      </c>
      <c r="L15" s="54"/>
      <c r="M15" s="54"/>
      <c r="N15" s="54">
        <v>10</v>
      </c>
      <c r="O15" s="54"/>
      <c r="P15" s="54">
        <v>8</v>
      </c>
      <c r="Q15" s="54">
        <v>1</v>
      </c>
      <c r="R15" s="60">
        <f t="shared" si="2"/>
        <v>13</v>
      </c>
      <c r="S15" s="61">
        <f t="shared" si="3"/>
        <v>32</v>
      </c>
      <c r="T15" s="33">
        <v>6</v>
      </c>
      <c r="U15" s="34"/>
      <c r="V15" s="34"/>
      <c r="W15" s="34"/>
      <c r="X15" s="34">
        <v>5</v>
      </c>
      <c r="Y15" s="34">
        <v>1</v>
      </c>
      <c r="Z15" s="34"/>
      <c r="AA15" s="34">
        <v>1</v>
      </c>
    </row>
    <row r="16" spans="1:27" x14ac:dyDescent="0.25">
      <c r="A16" s="62">
        <v>6</v>
      </c>
      <c r="B16" s="85" t="s">
        <v>520</v>
      </c>
      <c r="C16" s="85" t="s">
        <v>37</v>
      </c>
      <c r="D16" s="85"/>
      <c r="E16" s="55" t="str">
        <f>VLOOKUP(B16,IND!$B$3:$D$121,3,0)</f>
        <v>m</v>
      </c>
      <c r="F16" s="80" t="str">
        <f t="shared" si="0"/>
        <v>B</v>
      </c>
      <c r="G16" s="86">
        <v>2</v>
      </c>
      <c r="H16" s="87" t="s">
        <v>60</v>
      </c>
      <c r="I16" s="25" t="s">
        <v>729</v>
      </c>
      <c r="J16" s="25" t="s">
        <v>730</v>
      </c>
      <c r="K16" s="142">
        <f t="shared" si="1"/>
        <v>0.87729999999999997</v>
      </c>
      <c r="L16" s="85">
        <v>1</v>
      </c>
      <c r="M16" s="85"/>
      <c r="N16" s="85"/>
      <c r="O16" s="85"/>
      <c r="P16" s="85"/>
      <c r="Q16" s="85"/>
      <c r="R16" s="19">
        <f t="shared" si="2"/>
        <v>6</v>
      </c>
      <c r="S16" s="36">
        <f t="shared" si="3"/>
        <v>7</v>
      </c>
      <c r="T16" s="33">
        <v>2</v>
      </c>
      <c r="U16" s="34">
        <v>1</v>
      </c>
      <c r="V16" s="34"/>
      <c r="W16" s="34"/>
      <c r="X16" s="34"/>
      <c r="Y16" s="34"/>
      <c r="Z16" s="34"/>
      <c r="AA16" s="34">
        <v>3</v>
      </c>
    </row>
    <row r="17" spans="1:27" x14ac:dyDescent="0.25">
      <c r="A17" s="62">
        <v>7</v>
      </c>
      <c r="B17" s="54" t="s">
        <v>210</v>
      </c>
      <c r="C17" s="54" t="s">
        <v>349</v>
      </c>
      <c r="D17" s="54"/>
      <c r="E17" s="55" t="str">
        <f>VLOOKUP(B17,IND!$B$3:$D$121,3,0)</f>
        <v>m</v>
      </c>
      <c r="F17" s="80" t="str">
        <f t="shared" si="0"/>
        <v>C</v>
      </c>
      <c r="G17" s="63">
        <v>2</v>
      </c>
      <c r="H17" s="57" t="s">
        <v>429</v>
      </c>
      <c r="I17" s="58" t="s">
        <v>240</v>
      </c>
      <c r="J17" s="58" t="s">
        <v>241</v>
      </c>
      <c r="K17" s="143">
        <f t="shared" si="1"/>
        <v>0.86314999999999997</v>
      </c>
      <c r="L17" s="54"/>
      <c r="M17" s="54"/>
      <c r="N17" s="54"/>
      <c r="O17" s="54"/>
      <c r="P17" s="54">
        <v>9</v>
      </c>
      <c r="Q17" s="54"/>
      <c r="R17" s="60">
        <f t="shared" si="2"/>
        <v>4</v>
      </c>
      <c r="S17" s="61">
        <f t="shared" si="3"/>
        <v>13</v>
      </c>
      <c r="T17" s="33">
        <v>2</v>
      </c>
      <c r="U17" s="34"/>
      <c r="V17" s="34"/>
      <c r="W17" s="34"/>
      <c r="X17" s="34">
        <v>1</v>
      </c>
      <c r="Y17" s="34"/>
      <c r="Z17" s="34"/>
      <c r="AA17" s="34">
        <v>1</v>
      </c>
    </row>
    <row r="18" spans="1:27" x14ac:dyDescent="0.25">
      <c r="A18" s="79">
        <v>8</v>
      </c>
      <c r="B18" s="85" t="s">
        <v>549</v>
      </c>
      <c r="C18" s="85" t="s">
        <v>49</v>
      </c>
      <c r="D18" s="85" t="s">
        <v>29</v>
      </c>
      <c r="E18" s="55" t="str">
        <f>VLOOKUP(B18,IND!$B$3:$D$121,3,0)</f>
        <v>m</v>
      </c>
      <c r="F18" s="80" t="str">
        <f t="shared" si="0"/>
        <v>D</v>
      </c>
      <c r="G18" s="86">
        <v>2</v>
      </c>
      <c r="H18" s="87" t="s">
        <v>626</v>
      </c>
      <c r="I18" s="25" t="s">
        <v>82</v>
      </c>
      <c r="J18" s="25" t="s">
        <v>117</v>
      </c>
      <c r="K18" s="142">
        <f t="shared" si="1"/>
        <v>0.65089999999999992</v>
      </c>
      <c r="L18" s="85"/>
      <c r="M18" s="85"/>
      <c r="N18" s="85"/>
      <c r="O18" s="85"/>
      <c r="P18" s="85">
        <v>1</v>
      </c>
      <c r="Q18" s="85">
        <v>2</v>
      </c>
      <c r="R18" s="19">
        <f t="shared" si="2"/>
        <v>9</v>
      </c>
      <c r="S18" s="36">
        <f t="shared" si="3"/>
        <v>12</v>
      </c>
      <c r="T18" s="33">
        <v>1</v>
      </c>
      <c r="U18" s="34"/>
      <c r="V18" s="34">
        <v>1</v>
      </c>
      <c r="W18" s="34"/>
      <c r="X18" s="34">
        <v>4</v>
      </c>
      <c r="Y18" s="34"/>
      <c r="Z18" s="34"/>
      <c r="AA18" s="34">
        <v>3</v>
      </c>
    </row>
    <row r="19" spans="1:27" x14ac:dyDescent="0.25">
      <c r="A19" s="62">
        <v>9</v>
      </c>
      <c r="B19" s="54" t="s">
        <v>447</v>
      </c>
      <c r="C19" s="54" t="s">
        <v>162</v>
      </c>
      <c r="D19" s="54" t="s">
        <v>29</v>
      </c>
      <c r="E19" s="55" t="str">
        <f>VLOOKUP(B19,IND!$B$3:$D$121,3,0)</f>
        <v>m</v>
      </c>
      <c r="F19" s="80" t="str">
        <f t="shared" si="0"/>
        <v>A</v>
      </c>
      <c r="G19" s="81">
        <v>3</v>
      </c>
      <c r="H19" s="57" t="s">
        <v>230</v>
      </c>
      <c r="I19" s="58" t="s">
        <v>761</v>
      </c>
      <c r="J19" s="58" t="s">
        <v>762</v>
      </c>
      <c r="K19" s="143">
        <f t="shared" si="1"/>
        <v>1.1107749999999998</v>
      </c>
      <c r="L19" s="54"/>
      <c r="M19" s="54">
        <v>1</v>
      </c>
      <c r="N19" s="54">
        <v>5</v>
      </c>
      <c r="O19" s="54"/>
      <c r="P19" s="54">
        <v>1</v>
      </c>
      <c r="Q19" s="54">
        <v>1</v>
      </c>
      <c r="R19" s="60">
        <f t="shared" si="2"/>
        <v>8</v>
      </c>
      <c r="S19" s="61">
        <f t="shared" si="3"/>
        <v>16</v>
      </c>
      <c r="T19" s="33">
        <v>2</v>
      </c>
      <c r="U19" s="34"/>
      <c r="V19" s="34"/>
      <c r="W19" s="34"/>
      <c r="X19" s="34">
        <v>2</v>
      </c>
      <c r="Y19" s="34">
        <v>1</v>
      </c>
      <c r="Z19" s="34"/>
      <c r="AA19" s="34">
        <v>3</v>
      </c>
    </row>
    <row r="20" spans="1:27" x14ac:dyDescent="0.25">
      <c r="A20" s="79">
        <v>10</v>
      </c>
      <c r="B20" s="85" t="s">
        <v>207</v>
      </c>
      <c r="C20" s="85" t="s">
        <v>53</v>
      </c>
      <c r="D20" s="85"/>
      <c r="E20" s="55" t="str">
        <f>VLOOKUP(B20,IND!$B$3:$D$121,3,0)</f>
        <v>m</v>
      </c>
      <c r="F20" s="80" t="str">
        <f t="shared" si="0"/>
        <v>B</v>
      </c>
      <c r="G20" s="86">
        <v>3</v>
      </c>
      <c r="H20" s="87" t="s">
        <v>266</v>
      </c>
      <c r="I20" s="25" t="s">
        <v>731</v>
      </c>
      <c r="J20" s="25" t="s">
        <v>732</v>
      </c>
      <c r="K20" s="142">
        <f t="shared" si="1"/>
        <v>0.87022499999999992</v>
      </c>
      <c r="L20" s="85">
        <v>1</v>
      </c>
      <c r="M20" s="85"/>
      <c r="N20" s="85">
        <v>1</v>
      </c>
      <c r="O20" s="85"/>
      <c r="P20" s="85">
        <v>1</v>
      </c>
      <c r="Q20" s="85"/>
      <c r="R20" s="19">
        <f t="shared" si="2"/>
        <v>13</v>
      </c>
      <c r="S20" s="36">
        <f t="shared" si="3"/>
        <v>16</v>
      </c>
      <c r="T20" s="33">
        <v>9</v>
      </c>
      <c r="U20" s="34"/>
      <c r="V20" s="34"/>
      <c r="W20" s="34"/>
      <c r="X20" s="34">
        <v>2</v>
      </c>
      <c r="Y20" s="34"/>
      <c r="Z20" s="34">
        <v>1</v>
      </c>
      <c r="AA20" s="34">
        <v>1</v>
      </c>
    </row>
    <row r="21" spans="1:27" x14ac:dyDescent="0.25">
      <c r="A21" s="62">
        <v>11</v>
      </c>
      <c r="B21" s="16" t="s">
        <v>491</v>
      </c>
      <c r="C21" s="54"/>
      <c r="D21" s="54"/>
      <c r="E21" s="55" t="str">
        <f>VLOOKUP(B21,IND!$B$3:$D$121,3,0)</f>
        <v>NM</v>
      </c>
      <c r="F21" s="80" t="str">
        <f t="shared" si="0"/>
        <v>C</v>
      </c>
      <c r="G21" s="63">
        <v>3</v>
      </c>
      <c r="H21" s="57" t="s">
        <v>267</v>
      </c>
      <c r="I21" s="58" t="s">
        <v>364</v>
      </c>
      <c r="J21" s="58" t="s">
        <v>365</v>
      </c>
      <c r="K21" s="143">
        <f t="shared" si="1"/>
        <v>0.77825</v>
      </c>
      <c r="L21" s="54"/>
      <c r="M21" s="54"/>
      <c r="N21" s="54">
        <v>3</v>
      </c>
      <c r="O21" s="54"/>
      <c r="P21" s="54">
        <v>4</v>
      </c>
      <c r="Q21" s="54"/>
      <c r="R21" s="60">
        <f t="shared" si="2"/>
        <v>8</v>
      </c>
      <c r="S21" s="61">
        <f t="shared" si="3"/>
        <v>15</v>
      </c>
      <c r="T21" s="33">
        <v>4</v>
      </c>
      <c r="U21" s="34">
        <v>2</v>
      </c>
      <c r="V21" s="34"/>
      <c r="W21" s="34"/>
      <c r="X21" s="34">
        <v>1</v>
      </c>
      <c r="Y21" s="34"/>
      <c r="Z21" s="34"/>
      <c r="AA21" s="34">
        <v>1</v>
      </c>
    </row>
    <row r="22" spans="1:27" x14ac:dyDescent="0.25">
      <c r="A22" s="79">
        <v>12</v>
      </c>
      <c r="B22" s="54" t="s">
        <v>435</v>
      </c>
      <c r="C22" s="54" t="s">
        <v>335</v>
      </c>
      <c r="D22" s="54"/>
      <c r="E22" s="55" t="str">
        <f>VLOOKUP(B22,IND!$B$3:$D$121,3,0)</f>
        <v>m</v>
      </c>
      <c r="F22" s="80" t="str">
        <f t="shared" si="0"/>
        <v>D</v>
      </c>
      <c r="G22" s="56">
        <v>3</v>
      </c>
      <c r="H22" s="57" t="s">
        <v>630</v>
      </c>
      <c r="I22" s="58" t="s">
        <v>741</v>
      </c>
      <c r="J22" s="58" t="s">
        <v>742</v>
      </c>
      <c r="K22" s="143">
        <f t="shared" si="1"/>
        <v>0.60844999999999994</v>
      </c>
      <c r="L22" s="54"/>
      <c r="M22" s="54"/>
      <c r="N22" s="54">
        <v>2</v>
      </c>
      <c r="O22" s="54"/>
      <c r="P22" s="54">
        <v>1</v>
      </c>
      <c r="Q22" s="54"/>
      <c r="R22" s="60">
        <f t="shared" si="2"/>
        <v>14</v>
      </c>
      <c r="S22" s="61">
        <f t="shared" si="3"/>
        <v>17</v>
      </c>
      <c r="T22" s="33">
        <v>4</v>
      </c>
      <c r="U22" s="34">
        <v>1</v>
      </c>
      <c r="V22" s="34">
        <v>1</v>
      </c>
      <c r="W22" s="34"/>
      <c r="X22" s="34">
        <v>5</v>
      </c>
      <c r="Y22" s="34">
        <v>1</v>
      </c>
      <c r="Z22" s="34"/>
      <c r="AA22" s="34">
        <v>2</v>
      </c>
    </row>
    <row r="23" spans="1:27" x14ac:dyDescent="0.25">
      <c r="A23" s="62">
        <v>13</v>
      </c>
      <c r="B23" s="54" t="s">
        <v>539</v>
      </c>
      <c r="C23" s="54" t="s">
        <v>127</v>
      </c>
      <c r="D23" s="54"/>
      <c r="E23" s="55" t="str">
        <f>VLOOKUP(B23,IND!$B$3:$D$121,3,0)</f>
        <v>m</v>
      </c>
      <c r="F23" s="80" t="str">
        <f t="shared" si="0"/>
        <v>A</v>
      </c>
      <c r="G23" s="63">
        <v>4</v>
      </c>
      <c r="H23" s="57" t="s">
        <v>55</v>
      </c>
      <c r="I23" s="58" t="s">
        <v>764</v>
      </c>
      <c r="J23" s="58" t="s">
        <v>765</v>
      </c>
      <c r="K23" s="143">
        <f t="shared" si="1"/>
        <v>1.0258749999999999</v>
      </c>
      <c r="L23" s="54"/>
      <c r="M23" s="54"/>
      <c r="N23" s="54">
        <v>2</v>
      </c>
      <c r="O23" s="54"/>
      <c r="P23" s="54">
        <v>5</v>
      </c>
      <c r="Q23" s="54"/>
      <c r="R23" s="60">
        <f t="shared" si="2"/>
        <v>18</v>
      </c>
      <c r="S23" s="61">
        <f t="shared" si="3"/>
        <v>25</v>
      </c>
      <c r="T23" s="33">
        <v>11</v>
      </c>
      <c r="U23" s="34">
        <v>1</v>
      </c>
      <c r="V23" s="34">
        <v>1</v>
      </c>
      <c r="W23" s="34"/>
      <c r="X23" s="34">
        <v>2</v>
      </c>
      <c r="Y23" s="34">
        <v>1</v>
      </c>
      <c r="Z23" s="34"/>
      <c r="AA23" s="34">
        <v>2</v>
      </c>
    </row>
    <row r="24" spans="1:27" x14ac:dyDescent="0.25">
      <c r="A24" s="79">
        <v>14</v>
      </c>
      <c r="B24" s="54" t="s">
        <v>149</v>
      </c>
      <c r="C24" s="54" t="s">
        <v>39</v>
      </c>
      <c r="D24" s="54"/>
      <c r="E24" s="55" t="str">
        <f>VLOOKUP(B24,IND!$B$3:$D$121,3,0)</f>
        <v>m</v>
      </c>
      <c r="F24" s="80" t="str">
        <f t="shared" si="0"/>
        <v>B</v>
      </c>
      <c r="G24" s="56">
        <v>4</v>
      </c>
      <c r="H24" s="57" t="s">
        <v>35</v>
      </c>
      <c r="I24" s="58" t="s">
        <v>79</v>
      </c>
      <c r="J24" s="58" t="s">
        <v>113</v>
      </c>
      <c r="K24" s="143">
        <f t="shared" si="1"/>
        <v>0.67920000000000003</v>
      </c>
      <c r="L24" s="54"/>
      <c r="M24" s="54"/>
      <c r="N24" s="54">
        <v>1</v>
      </c>
      <c r="O24" s="54"/>
      <c r="P24" s="54">
        <v>2</v>
      </c>
      <c r="Q24" s="54">
        <v>1</v>
      </c>
      <c r="R24" s="60">
        <f t="shared" si="2"/>
        <v>10</v>
      </c>
      <c r="S24" s="61">
        <f t="shared" si="3"/>
        <v>14</v>
      </c>
      <c r="T24" s="33">
        <v>2</v>
      </c>
      <c r="U24" s="34">
        <v>2</v>
      </c>
      <c r="V24" s="34">
        <v>1</v>
      </c>
      <c r="W24" s="34"/>
      <c r="X24" s="34">
        <v>4</v>
      </c>
      <c r="Y24" s="34"/>
      <c r="Z24" s="34"/>
      <c r="AA24" s="34">
        <v>1</v>
      </c>
    </row>
    <row r="25" spans="1:27" x14ac:dyDescent="0.25">
      <c r="A25" s="62">
        <v>15</v>
      </c>
      <c r="B25" s="85" t="s">
        <v>668</v>
      </c>
      <c r="C25" s="85" t="s">
        <v>335</v>
      </c>
      <c r="D25" s="85"/>
      <c r="E25" s="55" t="str">
        <f>VLOOKUP(B25,IND!$B$3:$D$121,3,0)</f>
        <v>m</v>
      </c>
      <c r="F25" s="80" t="str">
        <f t="shared" si="0"/>
        <v>C</v>
      </c>
      <c r="G25" s="81">
        <v>4</v>
      </c>
      <c r="H25" s="87" t="s">
        <v>466</v>
      </c>
      <c r="I25" s="25" t="s">
        <v>755</v>
      </c>
      <c r="J25" s="25" t="s">
        <v>756</v>
      </c>
      <c r="K25" s="142">
        <f t="shared" si="1"/>
        <v>0.64382499999999998</v>
      </c>
      <c r="L25" s="85"/>
      <c r="M25" s="85"/>
      <c r="N25" s="85"/>
      <c r="O25" s="85"/>
      <c r="P25" s="85">
        <v>3</v>
      </c>
      <c r="Q25" s="85">
        <v>1</v>
      </c>
      <c r="R25" s="19">
        <f t="shared" si="2"/>
        <v>2</v>
      </c>
      <c r="S25" s="36">
        <f t="shared" si="3"/>
        <v>6</v>
      </c>
      <c r="T25" s="33">
        <v>2</v>
      </c>
      <c r="U25" s="34"/>
      <c r="V25" s="34"/>
      <c r="W25" s="34"/>
      <c r="X25" s="34"/>
      <c r="Y25" s="34"/>
      <c r="Z25" s="34"/>
      <c r="AA25" s="34"/>
    </row>
    <row r="26" spans="1:27" x14ac:dyDescent="0.25">
      <c r="A26" s="79">
        <v>16</v>
      </c>
      <c r="B26" s="54" t="s">
        <v>137</v>
      </c>
      <c r="C26" s="54" t="s">
        <v>530</v>
      </c>
      <c r="D26" s="54"/>
      <c r="E26" s="55" t="str">
        <f>VLOOKUP(B26,IND!$B$3:$D$121,3,0)</f>
        <v>m</v>
      </c>
      <c r="F26" s="80" t="str">
        <f t="shared" si="0"/>
        <v>D</v>
      </c>
      <c r="G26" s="56">
        <v>4</v>
      </c>
      <c r="H26" s="57" t="s">
        <v>629</v>
      </c>
      <c r="I26" s="58" t="s">
        <v>284</v>
      </c>
      <c r="J26" s="58" t="s">
        <v>309</v>
      </c>
      <c r="K26" s="143">
        <f t="shared" si="1"/>
        <v>0.56599999999999995</v>
      </c>
      <c r="L26" s="54"/>
      <c r="M26" s="54"/>
      <c r="N26" s="54"/>
      <c r="O26" s="54"/>
      <c r="P26" s="54">
        <v>6</v>
      </c>
      <c r="Q26" s="54"/>
      <c r="R26" s="60">
        <f t="shared" si="2"/>
        <v>1</v>
      </c>
      <c r="S26" s="61">
        <f t="shared" si="3"/>
        <v>7</v>
      </c>
      <c r="T26" s="33">
        <v>1</v>
      </c>
      <c r="U26" s="34"/>
      <c r="V26" s="34"/>
      <c r="W26" s="34"/>
      <c r="X26" s="34"/>
      <c r="Y26" s="34"/>
      <c r="Z26" s="34"/>
      <c r="AA26" s="34"/>
    </row>
    <row r="27" spans="1:27" x14ac:dyDescent="0.25">
      <c r="A27" s="62">
        <v>17</v>
      </c>
      <c r="B27" s="54" t="s">
        <v>285</v>
      </c>
      <c r="C27" s="54"/>
      <c r="D27" s="54"/>
      <c r="E27" s="55" t="str">
        <f>VLOOKUP(B27,IND!$B$3:$D$121,3,0)</f>
        <v>NM</v>
      </c>
      <c r="F27" s="80" t="str">
        <f t="shared" si="0"/>
        <v>A</v>
      </c>
      <c r="G27" s="63">
        <v>5</v>
      </c>
      <c r="H27" s="57" t="s">
        <v>222</v>
      </c>
      <c r="I27" s="58" t="s">
        <v>366</v>
      </c>
      <c r="J27" s="58" t="s">
        <v>367</v>
      </c>
      <c r="K27" s="143">
        <f t="shared" si="1"/>
        <v>0.84899999999999998</v>
      </c>
      <c r="L27" s="54"/>
      <c r="M27" s="54">
        <v>1</v>
      </c>
      <c r="N27" s="54">
        <v>2</v>
      </c>
      <c r="O27" s="54"/>
      <c r="P27" s="54">
        <v>2</v>
      </c>
      <c r="Q27" s="54"/>
      <c r="R27" s="60">
        <f t="shared" si="2"/>
        <v>7</v>
      </c>
      <c r="S27" s="61">
        <f t="shared" si="3"/>
        <v>12</v>
      </c>
      <c r="T27" s="33">
        <v>2</v>
      </c>
      <c r="U27" s="34"/>
      <c r="V27" s="34"/>
      <c r="W27" s="34"/>
      <c r="X27" s="34">
        <v>3</v>
      </c>
      <c r="Y27" s="34"/>
      <c r="Z27" s="34"/>
      <c r="AA27" s="34">
        <v>2</v>
      </c>
    </row>
    <row r="28" spans="1:27" x14ac:dyDescent="0.25">
      <c r="A28" s="79">
        <v>18</v>
      </c>
      <c r="B28" s="85" t="s">
        <v>411</v>
      </c>
      <c r="C28" s="85" t="s">
        <v>412</v>
      </c>
      <c r="D28" s="85"/>
      <c r="E28" s="55" t="str">
        <f>VLOOKUP(B28,IND!$B$3:$D$121,3,0)</f>
        <v>m</v>
      </c>
      <c r="F28" s="80" t="str">
        <f t="shared" si="0"/>
        <v>A</v>
      </c>
      <c r="G28" s="86">
        <v>5</v>
      </c>
      <c r="H28" s="87" t="s">
        <v>225</v>
      </c>
      <c r="I28" s="25" t="s">
        <v>366</v>
      </c>
      <c r="J28" s="25" t="s">
        <v>367</v>
      </c>
      <c r="K28" s="142">
        <f t="shared" si="1"/>
        <v>0.84899999999999998</v>
      </c>
      <c r="L28" s="85"/>
      <c r="M28" s="85"/>
      <c r="N28" s="85"/>
      <c r="O28" s="85"/>
      <c r="P28" s="85">
        <v>3</v>
      </c>
      <c r="Q28" s="85">
        <v>1</v>
      </c>
      <c r="R28" s="19">
        <f t="shared" si="2"/>
        <v>13</v>
      </c>
      <c r="S28" s="36">
        <f t="shared" si="3"/>
        <v>17</v>
      </c>
      <c r="T28" s="33">
        <v>6</v>
      </c>
      <c r="U28" s="34">
        <v>1</v>
      </c>
      <c r="V28" s="34"/>
      <c r="W28" s="34"/>
      <c r="X28" s="34">
        <v>6</v>
      </c>
      <c r="Y28" s="34"/>
      <c r="Z28" s="34"/>
      <c r="AA28" s="34"/>
    </row>
    <row r="29" spans="1:27" x14ac:dyDescent="0.25">
      <c r="A29" s="62">
        <v>19</v>
      </c>
      <c r="B29" s="54" t="s">
        <v>575</v>
      </c>
      <c r="C29" s="54"/>
      <c r="D29" s="54"/>
      <c r="E29" s="55" t="str">
        <f>VLOOKUP(B29,IND!$B$3:$D$121,3,0)</f>
        <v>m</v>
      </c>
      <c r="F29" s="80" t="str">
        <f t="shared" si="0"/>
        <v>C</v>
      </c>
      <c r="G29" s="56">
        <v>5</v>
      </c>
      <c r="H29" s="57" t="s">
        <v>254</v>
      </c>
      <c r="I29" s="58" t="s">
        <v>757</v>
      </c>
      <c r="J29" s="58" t="s">
        <v>758</v>
      </c>
      <c r="K29" s="143">
        <f t="shared" si="1"/>
        <v>0.62967499999999998</v>
      </c>
      <c r="L29" s="54"/>
      <c r="M29" s="54"/>
      <c r="N29" s="54"/>
      <c r="O29" s="54"/>
      <c r="P29" s="54">
        <v>4</v>
      </c>
      <c r="Q29" s="54"/>
      <c r="R29" s="60">
        <f t="shared" si="2"/>
        <v>8</v>
      </c>
      <c r="S29" s="61">
        <f t="shared" si="3"/>
        <v>12</v>
      </c>
      <c r="T29" s="33">
        <v>1</v>
      </c>
      <c r="U29" s="34"/>
      <c r="V29" s="34">
        <v>1</v>
      </c>
      <c r="W29" s="34"/>
      <c r="X29" s="34">
        <v>5</v>
      </c>
      <c r="Y29" s="34"/>
      <c r="Z29" s="34"/>
      <c r="AA29" s="34">
        <v>1</v>
      </c>
    </row>
    <row r="30" spans="1:27" x14ac:dyDescent="0.25">
      <c r="A30" s="79">
        <v>20</v>
      </c>
      <c r="B30" s="85" t="s">
        <v>194</v>
      </c>
      <c r="C30" s="85" t="s">
        <v>31</v>
      </c>
      <c r="D30" s="85"/>
      <c r="E30" s="55" t="str">
        <f>VLOOKUP(B30,IND!$B$3:$D$121,3,0)</f>
        <v>m</v>
      </c>
      <c r="F30" s="80" t="str">
        <f t="shared" si="0"/>
        <v>B</v>
      </c>
      <c r="G30" s="86">
        <v>5</v>
      </c>
      <c r="H30" s="87" t="s">
        <v>236</v>
      </c>
      <c r="I30" s="25" t="s">
        <v>226</v>
      </c>
      <c r="J30" s="25" t="s">
        <v>227</v>
      </c>
      <c r="K30" s="142">
        <f t="shared" si="1"/>
        <v>0.59429999999999994</v>
      </c>
      <c r="L30" s="85"/>
      <c r="M30" s="85"/>
      <c r="N30" s="85"/>
      <c r="O30" s="85"/>
      <c r="P30" s="85">
        <v>3</v>
      </c>
      <c r="Q30" s="85">
        <v>1</v>
      </c>
      <c r="R30" s="19">
        <f t="shared" si="2"/>
        <v>5</v>
      </c>
      <c r="S30" s="36">
        <f t="shared" si="3"/>
        <v>9</v>
      </c>
      <c r="T30" s="33">
        <v>1</v>
      </c>
      <c r="U30" s="34"/>
      <c r="V30" s="34">
        <v>1</v>
      </c>
      <c r="W30" s="34"/>
      <c r="X30" s="34">
        <v>3</v>
      </c>
      <c r="Y30" s="34"/>
      <c r="Z30" s="34"/>
      <c r="AA30" s="34"/>
    </row>
    <row r="31" spans="1:27" x14ac:dyDescent="0.25">
      <c r="A31" s="62">
        <v>21</v>
      </c>
      <c r="B31" s="85" t="s">
        <v>410</v>
      </c>
      <c r="C31" s="85" t="s">
        <v>258</v>
      </c>
      <c r="D31" s="85"/>
      <c r="E31" s="55" t="str">
        <f>VLOOKUP(B31,IND!$B$3:$D$121,3,0)</f>
        <v>m</v>
      </c>
      <c r="F31" s="80" t="str">
        <f t="shared" si="0"/>
        <v>D</v>
      </c>
      <c r="G31" s="86">
        <v>5</v>
      </c>
      <c r="H31" s="87" t="s">
        <v>621</v>
      </c>
      <c r="I31" s="25" t="s">
        <v>228</v>
      </c>
      <c r="J31" s="25" t="s">
        <v>229</v>
      </c>
      <c r="K31" s="142">
        <f t="shared" si="1"/>
        <v>0.55184999999999995</v>
      </c>
      <c r="L31" s="85"/>
      <c r="M31" s="85"/>
      <c r="N31" s="85"/>
      <c r="O31" s="85"/>
      <c r="P31" s="85">
        <v>1</v>
      </c>
      <c r="Q31" s="85">
        <v>1</v>
      </c>
      <c r="R31" s="19">
        <f t="shared" si="2"/>
        <v>8</v>
      </c>
      <c r="S31" s="36">
        <f t="shared" si="3"/>
        <v>10</v>
      </c>
      <c r="T31" s="33">
        <v>3</v>
      </c>
      <c r="U31" s="34">
        <v>2</v>
      </c>
      <c r="V31" s="34"/>
      <c r="W31" s="34"/>
      <c r="X31" s="34">
        <v>1</v>
      </c>
      <c r="Y31" s="34"/>
      <c r="Z31" s="34"/>
      <c r="AA31" s="34">
        <v>2</v>
      </c>
    </row>
    <row r="32" spans="1:27" x14ac:dyDescent="0.25">
      <c r="A32" s="79">
        <v>22</v>
      </c>
      <c r="B32" s="54" t="s">
        <v>533</v>
      </c>
      <c r="C32" s="54" t="s">
        <v>39</v>
      </c>
      <c r="D32" s="54"/>
      <c r="E32" s="55" t="str">
        <f>VLOOKUP(B32,IND!$B$3:$D$121,3,0)</f>
        <v>m</v>
      </c>
      <c r="F32" s="80" t="str">
        <f t="shared" si="0"/>
        <v>B</v>
      </c>
      <c r="G32" s="56">
        <v>6</v>
      </c>
      <c r="H32" s="57" t="s">
        <v>300</v>
      </c>
      <c r="I32" s="58" t="s">
        <v>733</v>
      </c>
      <c r="J32" s="58" t="s">
        <v>734</v>
      </c>
      <c r="K32" s="143">
        <f t="shared" si="1"/>
        <v>0.587225</v>
      </c>
      <c r="L32" s="54"/>
      <c r="M32" s="54"/>
      <c r="N32" s="54">
        <v>2</v>
      </c>
      <c r="O32" s="54"/>
      <c r="P32" s="54">
        <v>1</v>
      </c>
      <c r="Q32" s="54">
        <v>1</v>
      </c>
      <c r="R32" s="60">
        <f t="shared" si="2"/>
        <v>6</v>
      </c>
      <c r="S32" s="61">
        <f t="shared" si="3"/>
        <v>10</v>
      </c>
      <c r="T32" s="33">
        <v>1</v>
      </c>
      <c r="U32" s="34"/>
      <c r="V32" s="34"/>
      <c r="W32" s="34"/>
      <c r="X32" s="34">
        <v>2</v>
      </c>
      <c r="Y32" s="34"/>
      <c r="Z32" s="34"/>
      <c r="AA32" s="34">
        <v>3</v>
      </c>
    </row>
    <row r="33" spans="1:27" x14ac:dyDescent="0.25">
      <c r="A33" s="62">
        <v>23</v>
      </c>
      <c r="B33" s="54" t="s">
        <v>134</v>
      </c>
      <c r="C33" s="54" t="s">
        <v>127</v>
      </c>
      <c r="D33" s="54"/>
      <c r="E33" s="55" t="str">
        <f>VLOOKUP(B33,IND!$B$3:$D$121,3,0)</f>
        <v>m</v>
      </c>
      <c r="F33" s="80" t="str">
        <f t="shared" si="0"/>
        <v>C</v>
      </c>
      <c r="G33" s="56">
        <v>6</v>
      </c>
      <c r="H33" s="57" t="s">
        <v>253</v>
      </c>
      <c r="I33" s="58" t="s">
        <v>282</v>
      </c>
      <c r="J33" s="58" t="s">
        <v>307</v>
      </c>
      <c r="K33" s="143">
        <f t="shared" si="1"/>
        <v>0.58014999999999994</v>
      </c>
      <c r="L33" s="54"/>
      <c r="M33" s="54"/>
      <c r="N33" s="54">
        <v>1</v>
      </c>
      <c r="O33" s="54"/>
      <c r="P33" s="54">
        <v>5</v>
      </c>
      <c r="Q33" s="54"/>
      <c r="R33" s="60">
        <f t="shared" si="2"/>
        <v>2</v>
      </c>
      <c r="S33" s="61">
        <f t="shared" si="3"/>
        <v>8</v>
      </c>
      <c r="T33" s="33">
        <v>1</v>
      </c>
      <c r="U33" s="34">
        <v>1</v>
      </c>
      <c r="V33" s="34"/>
      <c r="W33" s="34"/>
      <c r="X33" s="34"/>
      <c r="Y33" s="34"/>
      <c r="Z33" s="34"/>
      <c r="AA33" s="34"/>
    </row>
    <row r="34" spans="1:27" x14ac:dyDescent="0.25">
      <c r="A34" s="79">
        <v>24</v>
      </c>
      <c r="B34" s="54" t="s">
        <v>138</v>
      </c>
      <c r="C34" s="54" t="s">
        <v>529</v>
      </c>
      <c r="D34" s="54" t="s">
        <v>29</v>
      </c>
      <c r="E34" s="55" t="str">
        <f>VLOOKUP(B34,IND!$B$3:$D$121,3,0)</f>
        <v>m</v>
      </c>
      <c r="F34" s="80" t="str">
        <f t="shared" si="0"/>
        <v>D</v>
      </c>
      <c r="G34" s="56">
        <v>6</v>
      </c>
      <c r="H34" s="57" t="s">
        <v>743</v>
      </c>
      <c r="I34" s="58" t="s">
        <v>744</v>
      </c>
      <c r="J34" s="58" t="s">
        <v>745</v>
      </c>
      <c r="K34" s="143">
        <f t="shared" si="1"/>
        <v>0.47402499999999997</v>
      </c>
      <c r="L34" s="54"/>
      <c r="M34" s="54"/>
      <c r="N34" s="54"/>
      <c r="O34" s="54"/>
      <c r="P34" s="54">
        <v>1</v>
      </c>
      <c r="Q34" s="54">
        <v>2</v>
      </c>
      <c r="R34" s="60">
        <f t="shared" si="2"/>
        <v>0</v>
      </c>
      <c r="S34" s="61">
        <f t="shared" si="3"/>
        <v>3</v>
      </c>
      <c r="T34" s="33"/>
      <c r="U34" s="34"/>
      <c r="V34" s="34"/>
      <c r="W34" s="34"/>
      <c r="X34" s="34"/>
      <c r="Y34" s="34"/>
      <c r="Z34" s="34"/>
      <c r="AA34" s="34"/>
    </row>
    <row r="35" spans="1:27" x14ac:dyDescent="0.25">
      <c r="A35" s="62">
        <v>25</v>
      </c>
      <c r="B35" s="54" t="s">
        <v>509</v>
      </c>
      <c r="C35" s="54" t="s">
        <v>335</v>
      </c>
      <c r="D35" s="54"/>
      <c r="E35" s="55" t="str">
        <f>VLOOKUP(B35,IND!$B$3:$D$121,3,0)</f>
        <v>m</v>
      </c>
      <c r="F35" s="80" t="str">
        <f t="shared" si="0"/>
        <v>A</v>
      </c>
      <c r="G35" s="56">
        <v>7</v>
      </c>
      <c r="H35" s="57" t="s">
        <v>98</v>
      </c>
      <c r="I35" s="58" t="s">
        <v>293</v>
      </c>
      <c r="J35" s="58" t="s">
        <v>316</v>
      </c>
      <c r="K35" s="143">
        <f t="shared" si="1"/>
        <v>0.83484999999999998</v>
      </c>
      <c r="L35" s="54"/>
      <c r="M35" s="54"/>
      <c r="N35" s="54">
        <v>1</v>
      </c>
      <c r="O35" s="54"/>
      <c r="P35" s="54">
        <v>6</v>
      </c>
      <c r="Q35" s="54">
        <v>1</v>
      </c>
      <c r="R35" s="60">
        <f t="shared" si="2"/>
        <v>4</v>
      </c>
      <c r="S35" s="61">
        <f t="shared" si="3"/>
        <v>12</v>
      </c>
      <c r="T35" s="33"/>
      <c r="U35" s="34">
        <v>2</v>
      </c>
      <c r="V35" s="34"/>
      <c r="W35" s="34"/>
      <c r="X35" s="34">
        <v>1</v>
      </c>
      <c r="Y35" s="34">
        <v>1</v>
      </c>
      <c r="Z35" s="34"/>
      <c r="AA35" s="34"/>
    </row>
    <row r="36" spans="1:27" x14ac:dyDescent="0.25">
      <c r="A36" s="79">
        <v>26</v>
      </c>
      <c r="B36" s="85" t="s">
        <v>538</v>
      </c>
      <c r="C36" s="85" t="s">
        <v>349</v>
      </c>
      <c r="D36" s="85"/>
      <c r="E36" s="55" t="str">
        <f>VLOOKUP(B36,IND!$B$3:$D$121,3,0)</f>
        <v>m</v>
      </c>
      <c r="F36" s="80" t="str">
        <f t="shared" si="0"/>
        <v>C</v>
      </c>
      <c r="G36" s="86">
        <v>7</v>
      </c>
      <c r="H36" s="87" t="s">
        <v>261</v>
      </c>
      <c r="I36" s="25" t="s">
        <v>74</v>
      </c>
      <c r="J36" s="25" t="s">
        <v>107</v>
      </c>
      <c r="K36" s="142">
        <f t="shared" si="1"/>
        <v>0.50939999999999996</v>
      </c>
      <c r="L36" s="85"/>
      <c r="M36" s="85"/>
      <c r="N36" s="85">
        <v>1</v>
      </c>
      <c r="O36" s="85"/>
      <c r="P36" s="85">
        <v>1</v>
      </c>
      <c r="Q36" s="85"/>
      <c r="R36" s="19">
        <f t="shared" si="2"/>
        <v>12</v>
      </c>
      <c r="S36" s="36">
        <f t="shared" si="3"/>
        <v>14</v>
      </c>
      <c r="T36" s="33">
        <v>5</v>
      </c>
      <c r="U36" s="34">
        <v>3</v>
      </c>
      <c r="V36" s="34"/>
      <c r="W36" s="34"/>
      <c r="X36" s="34">
        <v>3</v>
      </c>
      <c r="Y36" s="34"/>
      <c r="Z36" s="34"/>
      <c r="AA36" s="34">
        <v>1</v>
      </c>
    </row>
    <row r="37" spans="1:27" x14ac:dyDescent="0.25">
      <c r="A37" s="62">
        <v>27</v>
      </c>
      <c r="B37" s="85" t="s">
        <v>355</v>
      </c>
      <c r="C37" s="85" t="s">
        <v>70</v>
      </c>
      <c r="D37" s="85"/>
      <c r="E37" s="55" t="str">
        <f>VLOOKUP(B37,IND!$B$3:$D$121,3,0)</f>
        <v>NM</v>
      </c>
      <c r="F37" s="80" t="str">
        <f t="shared" si="0"/>
        <v>B</v>
      </c>
      <c r="G37" s="86">
        <v>7</v>
      </c>
      <c r="H37" s="87" t="s">
        <v>46</v>
      </c>
      <c r="I37" s="25" t="s">
        <v>286</v>
      </c>
      <c r="J37" s="25" t="s">
        <v>308</v>
      </c>
      <c r="K37" s="142">
        <f t="shared" si="1"/>
        <v>0.45279999999999998</v>
      </c>
      <c r="L37" s="85"/>
      <c r="M37" s="85"/>
      <c r="N37" s="85"/>
      <c r="O37" s="85"/>
      <c r="P37" s="85"/>
      <c r="Q37" s="85">
        <v>1</v>
      </c>
      <c r="R37" s="19">
        <f t="shared" si="2"/>
        <v>10</v>
      </c>
      <c r="S37" s="36">
        <f t="shared" si="3"/>
        <v>11</v>
      </c>
      <c r="T37" s="33">
        <v>9</v>
      </c>
      <c r="U37" s="34"/>
      <c r="V37" s="34"/>
      <c r="W37" s="34"/>
      <c r="X37" s="34"/>
      <c r="Y37" s="34"/>
      <c r="Z37" s="34"/>
      <c r="AA37" s="34">
        <v>1</v>
      </c>
    </row>
    <row r="38" spans="1:27" x14ac:dyDescent="0.25">
      <c r="A38" s="79">
        <v>28</v>
      </c>
      <c r="B38" s="85" t="s">
        <v>208</v>
      </c>
      <c r="C38" s="85"/>
      <c r="D38" s="85"/>
      <c r="E38" s="55" t="str">
        <f>VLOOKUP(B38,IND!$B$3:$D$121,3,0)</f>
        <v>NM</v>
      </c>
      <c r="F38" s="80" t="str">
        <f t="shared" si="0"/>
        <v>D</v>
      </c>
      <c r="G38" s="86">
        <v>7</v>
      </c>
      <c r="H38" s="87" t="s">
        <v>558</v>
      </c>
      <c r="I38" s="25" t="s">
        <v>286</v>
      </c>
      <c r="J38" s="25" t="s">
        <v>308</v>
      </c>
      <c r="K38" s="142">
        <f t="shared" si="1"/>
        <v>0.45279999999999998</v>
      </c>
      <c r="L38" s="85"/>
      <c r="M38" s="85"/>
      <c r="N38" s="85">
        <v>1</v>
      </c>
      <c r="O38" s="85"/>
      <c r="P38" s="85"/>
      <c r="Q38" s="85">
        <v>2</v>
      </c>
      <c r="R38" s="19">
        <f t="shared" si="2"/>
        <v>1</v>
      </c>
      <c r="S38" s="36">
        <f t="shared" si="3"/>
        <v>4</v>
      </c>
      <c r="T38" s="33"/>
      <c r="U38" s="34">
        <v>1</v>
      </c>
      <c r="V38" s="34"/>
      <c r="W38" s="34"/>
      <c r="X38" s="34"/>
      <c r="Y38" s="34"/>
      <c r="Z38" s="34"/>
      <c r="AA38" s="34"/>
    </row>
    <row r="39" spans="1:27" x14ac:dyDescent="0.25">
      <c r="A39" s="62">
        <v>29</v>
      </c>
      <c r="B39" s="85" t="s">
        <v>205</v>
      </c>
      <c r="C39" s="85" t="s">
        <v>542</v>
      </c>
      <c r="D39" s="85"/>
      <c r="E39" s="55" t="str">
        <f>VLOOKUP(B39,IND!$B$3:$D$121,3,0)</f>
        <v>m</v>
      </c>
      <c r="F39" s="80" t="str">
        <f t="shared" si="0"/>
        <v>A</v>
      </c>
      <c r="G39" s="86">
        <v>8</v>
      </c>
      <c r="H39" s="87" t="s">
        <v>56</v>
      </c>
      <c r="I39" s="25" t="s">
        <v>246</v>
      </c>
      <c r="J39" s="25" t="s">
        <v>247</v>
      </c>
      <c r="K39" s="142">
        <f t="shared" si="1"/>
        <v>0.70750000000000002</v>
      </c>
      <c r="L39" s="85"/>
      <c r="M39" s="85"/>
      <c r="N39" s="85">
        <v>8</v>
      </c>
      <c r="O39" s="85"/>
      <c r="P39" s="85"/>
      <c r="Q39" s="85"/>
      <c r="R39" s="19">
        <f t="shared" si="2"/>
        <v>3</v>
      </c>
      <c r="S39" s="36">
        <f t="shared" si="3"/>
        <v>11</v>
      </c>
      <c r="T39" s="33"/>
      <c r="U39" s="34"/>
      <c r="V39" s="34">
        <v>1</v>
      </c>
      <c r="W39" s="34"/>
      <c r="X39" s="34">
        <v>1</v>
      </c>
      <c r="Y39" s="34"/>
      <c r="Z39" s="34"/>
      <c r="AA39" s="34">
        <v>1</v>
      </c>
    </row>
    <row r="40" spans="1:27" x14ac:dyDescent="0.25">
      <c r="A40" s="79">
        <v>30</v>
      </c>
      <c r="B40" s="54" t="s">
        <v>540</v>
      </c>
      <c r="C40" s="54" t="s">
        <v>335</v>
      </c>
      <c r="D40" s="54" t="s">
        <v>29</v>
      </c>
      <c r="E40" s="55" t="str">
        <f>VLOOKUP(B40,IND!$B$3:$D$121,3,0)</f>
        <v>m</v>
      </c>
      <c r="F40" s="80" t="str">
        <f t="shared" si="0"/>
        <v>C</v>
      </c>
      <c r="G40" s="56">
        <v>8</v>
      </c>
      <c r="H40" s="57" t="s">
        <v>467</v>
      </c>
      <c r="I40" s="58" t="s">
        <v>475</v>
      </c>
      <c r="J40" s="58" t="s">
        <v>313</v>
      </c>
      <c r="K40" s="143">
        <f t="shared" si="1"/>
        <v>0.46694999999999998</v>
      </c>
      <c r="L40" s="54"/>
      <c r="M40" s="54"/>
      <c r="N40" s="54"/>
      <c r="O40" s="54"/>
      <c r="P40" s="54">
        <v>5</v>
      </c>
      <c r="Q40" s="54"/>
      <c r="R40" s="60">
        <f t="shared" si="2"/>
        <v>2</v>
      </c>
      <c r="S40" s="61">
        <f t="shared" si="3"/>
        <v>7</v>
      </c>
      <c r="T40" s="33">
        <v>2</v>
      </c>
      <c r="U40" s="34"/>
      <c r="V40" s="34"/>
      <c r="W40" s="34"/>
      <c r="X40" s="34"/>
      <c r="Y40" s="34"/>
      <c r="Z40" s="34"/>
      <c r="AA40" s="34"/>
    </row>
    <row r="41" spans="1:27" x14ac:dyDescent="0.25">
      <c r="A41" s="62">
        <v>31</v>
      </c>
      <c r="B41" s="54" t="s">
        <v>135</v>
      </c>
      <c r="C41" s="54" t="s">
        <v>39</v>
      </c>
      <c r="D41" s="54"/>
      <c r="E41" s="55" t="str">
        <f>VLOOKUP(B41,IND!$B$3:$D$121,3,0)</f>
        <v>m</v>
      </c>
      <c r="F41" s="80" t="str">
        <f t="shared" si="0"/>
        <v>C</v>
      </c>
      <c r="G41" s="56">
        <v>8</v>
      </c>
      <c r="H41" s="57" t="s">
        <v>262</v>
      </c>
      <c r="I41" s="58" t="s">
        <v>475</v>
      </c>
      <c r="J41" s="58" t="s">
        <v>313</v>
      </c>
      <c r="K41" s="143">
        <f t="shared" si="1"/>
        <v>0.46694999999999998</v>
      </c>
      <c r="L41" s="54"/>
      <c r="M41" s="54"/>
      <c r="N41" s="54">
        <v>1</v>
      </c>
      <c r="O41" s="54"/>
      <c r="P41" s="54">
        <v>2</v>
      </c>
      <c r="Q41" s="54"/>
      <c r="R41" s="60">
        <f t="shared" si="2"/>
        <v>8</v>
      </c>
      <c r="S41" s="61">
        <f t="shared" si="3"/>
        <v>11</v>
      </c>
      <c r="T41" s="33">
        <v>3</v>
      </c>
      <c r="U41" s="34"/>
      <c r="V41" s="34"/>
      <c r="W41" s="34"/>
      <c r="X41" s="34">
        <v>5</v>
      </c>
      <c r="Y41" s="34"/>
      <c r="Z41" s="34"/>
      <c r="AA41" s="34"/>
    </row>
    <row r="42" spans="1:27" x14ac:dyDescent="0.25">
      <c r="A42" s="79">
        <v>32</v>
      </c>
      <c r="B42" s="85" t="s">
        <v>204</v>
      </c>
      <c r="C42" s="85" t="s">
        <v>542</v>
      </c>
      <c r="D42" s="85"/>
      <c r="E42" s="55" t="str">
        <f>VLOOKUP(B42,IND!$B$3:$D$121,3,0)</f>
        <v>m</v>
      </c>
      <c r="F42" s="80" t="str">
        <f t="shared" si="0"/>
        <v>B</v>
      </c>
      <c r="G42" s="86">
        <v>8</v>
      </c>
      <c r="H42" s="87" t="s">
        <v>354</v>
      </c>
      <c r="I42" s="25" t="s">
        <v>85</v>
      </c>
      <c r="J42" s="25" t="s">
        <v>118</v>
      </c>
      <c r="K42" s="142">
        <f t="shared" si="1"/>
        <v>0.43864999999999998</v>
      </c>
      <c r="L42" s="85"/>
      <c r="M42" s="85"/>
      <c r="N42" s="85"/>
      <c r="O42" s="85"/>
      <c r="P42" s="85">
        <v>1</v>
      </c>
      <c r="Q42" s="85">
        <v>1</v>
      </c>
      <c r="R42" s="19">
        <f t="shared" si="2"/>
        <v>7</v>
      </c>
      <c r="S42" s="36">
        <f t="shared" si="3"/>
        <v>9</v>
      </c>
      <c r="T42" s="33">
        <v>1</v>
      </c>
      <c r="U42" s="34">
        <v>1</v>
      </c>
      <c r="V42" s="34"/>
      <c r="W42" s="34"/>
      <c r="X42" s="34">
        <v>3</v>
      </c>
      <c r="Y42" s="34"/>
      <c r="Z42" s="34"/>
      <c r="AA42" s="34">
        <v>2</v>
      </c>
    </row>
    <row r="43" spans="1:27" x14ac:dyDescent="0.25">
      <c r="A43" s="62">
        <v>33</v>
      </c>
      <c r="B43" s="54" t="s">
        <v>555</v>
      </c>
      <c r="C43" s="54" t="s">
        <v>556</v>
      </c>
      <c r="D43" s="54" t="s">
        <v>29</v>
      </c>
      <c r="E43" s="55" t="str">
        <f>VLOOKUP(B43,IND!$B$3:$D$121,3,0)</f>
        <v>m</v>
      </c>
      <c r="F43" s="80" t="str">
        <f t="shared" ref="F43:F74" si="4">LEFT(H43,1)</f>
        <v>D</v>
      </c>
      <c r="G43" s="56">
        <v>8</v>
      </c>
      <c r="H43" s="57" t="s">
        <v>746</v>
      </c>
      <c r="I43" s="58" t="s">
        <v>345</v>
      </c>
      <c r="J43" s="58" t="s">
        <v>346</v>
      </c>
      <c r="K43" s="143">
        <f t="shared" ref="K43:K74" si="5">J43*0.0283</f>
        <v>0.41034999999999999</v>
      </c>
      <c r="L43" s="54"/>
      <c r="M43" s="54"/>
      <c r="N43" s="54"/>
      <c r="O43" s="54"/>
      <c r="P43" s="54">
        <v>2</v>
      </c>
      <c r="Q43" s="54"/>
      <c r="R43" s="60">
        <f t="shared" ref="R43:R74" si="6">SUM(T43:AA43)</f>
        <v>6</v>
      </c>
      <c r="S43" s="61">
        <f t="shared" ref="S43:S74" si="7">SUM(L43:R43)</f>
        <v>8</v>
      </c>
      <c r="T43" s="33"/>
      <c r="U43" s="34">
        <v>1</v>
      </c>
      <c r="V43" s="34"/>
      <c r="W43" s="34"/>
      <c r="X43" s="34">
        <v>3</v>
      </c>
      <c r="Y43" s="34"/>
      <c r="Z43" s="34"/>
      <c r="AA43" s="34">
        <v>2</v>
      </c>
    </row>
    <row r="44" spans="1:27" x14ac:dyDescent="0.25">
      <c r="A44" s="79">
        <v>34</v>
      </c>
      <c r="B44" s="54" t="s">
        <v>136</v>
      </c>
      <c r="C44" s="54"/>
      <c r="D44" s="54"/>
      <c r="E44" s="55" t="str">
        <f>VLOOKUP(B44,IND!$B$3:$D$121,3,0)</f>
        <v>m</v>
      </c>
      <c r="F44" s="80" t="str">
        <f t="shared" si="4"/>
        <v>A</v>
      </c>
      <c r="G44" s="56">
        <v>9</v>
      </c>
      <c r="H44" s="57" t="s">
        <v>216</v>
      </c>
      <c r="I44" s="58" t="s">
        <v>71</v>
      </c>
      <c r="J44" s="58" t="s">
        <v>109</v>
      </c>
      <c r="K44" s="143">
        <f t="shared" si="5"/>
        <v>0.66504999999999992</v>
      </c>
      <c r="L44" s="54"/>
      <c r="M44" s="54"/>
      <c r="N44" s="54"/>
      <c r="O44" s="54"/>
      <c r="P44" s="54">
        <v>3</v>
      </c>
      <c r="Q44" s="54"/>
      <c r="R44" s="60">
        <f t="shared" si="6"/>
        <v>13</v>
      </c>
      <c r="S44" s="61">
        <f t="shared" si="7"/>
        <v>16</v>
      </c>
      <c r="T44" s="33">
        <v>2</v>
      </c>
      <c r="U44" s="34">
        <v>1</v>
      </c>
      <c r="V44" s="34">
        <v>1</v>
      </c>
      <c r="W44" s="34"/>
      <c r="X44" s="34">
        <v>6</v>
      </c>
      <c r="Y44" s="34"/>
      <c r="Z44" s="34"/>
      <c r="AA44" s="34">
        <v>3</v>
      </c>
    </row>
    <row r="45" spans="1:27" x14ac:dyDescent="0.25">
      <c r="A45" s="62">
        <v>35</v>
      </c>
      <c r="B45" s="85" t="s">
        <v>640</v>
      </c>
      <c r="C45" s="85"/>
      <c r="D45" s="85"/>
      <c r="E45" s="55" t="str">
        <f>VLOOKUP(B45,IND!$B$3:$D$121,3,0)</f>
        <v>m</v>
      </c>
      <c r="F45" s="80" t="str">
        <f t="shared" si="4"/>
        <v>B</v>
      </c>
      <c r="G45" s="86">
        <v>9</v>
      </c>
      <c r="H45" s="87" t="s">
        <v>58</v>
      </c>
      <c r="I45" s="25" t="s">
        <v>345</v>
      </c>
      <c r="J45" s="25" t="s">
        <v>346</v>
      </c>
      <c r="K45" s="142">
        <f t="shared" si="5"/>
        <v>0.41034999999999999</v>
      </c>
      <c r="L45" s="85"/>
      <c r="M45" s="85"/>
      <c r="N45" s="85"/>
      <c r="O45" s="85"/>
      <c r="P45" s="85">
        <v>2</v>
      </c>
      <c r="Q45" s="85">
        <v>1</v>
      </c>
      <c r="R45" s="19">
        <f t="shared" si="6"/>
        <v>2</v>
      </c>
      <c r="S45" s="36">
        <f t="shared" si="7"/>
        <v>5</v>
      </c>
      <c r="T45" s="33">
        <v>2</v>
      </c>
      <c r="U45" s="34"/>
      <c r="V45" s="34"/>
      <c r="W45" s="34"/>
      <c r="X45" s="34"/>
      <c r="Y45" s="34"/>
      <c r="Z45" s="34"/>
      <c r="AA45" s="34"/>
    </row>
    <row r="46" spans="1:27" x14ac:dyDescent="0.25">
      <c r="A46" s="79">
        <v>36</v>
      </c>
      <c r="B46" s="85" t="s">
        <v>531</v>
      </c>
      <c r="C46" s="85" t="s">
        <v>335</v>
      </c>
      <c r="D46" s="85"/>
      <c r="E46" s="55" t="str">
        <f>VLOOKUP(B46,IND!$B$3:$D$121,3,0)</f>
        <v>m</v>
      </c>
      <c r="F46" s="80" t="str">
        <f t="shared" si="4"/>
        <v>D</v>
      </c>
      <c r="G46" s="86">
        <v>9</v>
      </c>
      <c r="H46" s="87" t="s">
        <v>622</v>
      </c>
      <c r="I46" s="25" t="s">
        <v>87</v>
      </c>
      <c r="J46" s="25" t="s">
        <v>120</v>
      </c>
      <c r="K46" s="142">
        <f t="shared" si="5"/>
        <v>0.3962</v>
      </c>
      <c r="L46" s="85"/>
      <c r="M46" s="85"/>
      <c r="N46" s="85"/>
      <c r="O46" s="85"/>
      <c r="P46" s="85">
        <v>3</v>
      </c>
      <c r="Q46" s="85"/>
      <c r="R46" s="19">
        <f t="shared" si="6"/>
        <v>5</v>
      </c>
      <c r="S46" s="36">
        <f t="shared" si="7"/>
        <v>8</v>
      </c>
      <c r="T46" s="33">
        <v>2</v>
      </c>
      <c r="U46" s="34">
        <v>1</v>
      </c>
      <c r="V46" s="34"/>
      <c r="W46" s="34"/>
      <c r="X46" s="34"/>
      <c r="Y46" s="34"/>
      <c r="Z46" s="34"/>
      <c r="AA46" s="34">
        <v>2</v>
      </c>
    </row>
    <row r="47" spans="1:27" x14ac:dyDescent="0.25">
      <c r="A47" s="62">
        <v>37</v>
      </c>
      <c r="B47" s="85" t="s">
        <v>131</v>
      </c>
      <c r="C47" s="85" t="s">
        <v>49</v>
      </c>
      <c r="D47" s="85"/>
      <c r="E47" s="55" t="str">
        <f>VLOOKUP(B47,IND!$B$3:$D$121,3,0)</f>
        <v>m</v>
      </c>
      <c r="F47" s="80" t="str">
        <f t="shared" si="4"/>
        <v>A</v>
      </c>
      <c r="G47" s="86">
        <v>10</v>
      </c>
      <c r="H47" s="87" t="s">
        <v>52</v>
      </c>
      <c r="I47" s="25" t="s">
        <v>362</v>
      </c>
      <c r="J47" s="25" t="s">
        <v>363</v>
      </c>
      <c r="K47" s="142">
        <f t="shared" si="5"/>
        <v>0.63674999999999993</v>
      </c>
      <c r="L47" s="85"/>
      <c r="M47" s="85"/>
      <c r="N47" s="85"/>
      <c r="O47" s="85"/>
      <c r="P47" s="85">
        <v>5</v>
      </c>
      <c r="Q47" s="85"/>
      <c r="R47" s="19">
        <f t="shared" si="6"/>
        <v>8</v>
      </c>
      <c r="S47" s="36">
        <f t="shared" si="7"/>
        <v>13</v>
      </c>
      <c r="T47" s="33">
        <v>3</v>
      </c>
      <c r="U47" s="34">
        <v>1</v>
      </c>
      <c r="V47" s="34">
        <v>1</v>
      </c>
      <c r="W47" s="34"/>
      <c r="X47" s="34">
        <v>2</v>
      </c>
      <c r="Y47" s="34"/>
      <c r="Z47" s="34"/>
      <c r="AA47" s="34">
        <v>1</v>
      </c>
    </row>
    <row r="48" spans="1:27" x14ac:dyDescent="0.25">
      <c r="A48" s="79">
        <v>38</v>
      </c>
      <c r="B48" s="54" t="s">
        <v>581</v>
      </c>
      <c r="C48" s="54"/>
      <c r="D48" s="54" t="s">
        <v>32</v>
      </c>
      <c r="E48" s="55" t="str">
        <f>VLOOKUP(B48,IND!$B$3:$D$121,3,0)</f>
        <v>m</v>
      </c>
      <c r="F48" s="80" t="str">
        <f t="shared" si="4"/>
        <v>C</v>
      </c>
      <c r="G48" s="56">
        <v>10</v>
      </c>
      <c r="H48" s="57" t="s">
        <v>463</v>
      </c>
      <c r="I48" s="58" t="s">
        <v>85</v>
      </c>
      <c r="J48" s="58" t="s">
        <v>118</v>
      </c>
      <c r="K48" s="143">
        <f t="shared" si="5"/>
        <v>0.43864999999999998</v>
      </c>
      <c r="L48" s="54"/>
      <c r="M48" s="54"/>
      <c r="N48" s="54">
        <v>2</v>
      </c>
      <c r="O48" s="54"/>
      <c r="P48" s="54">
        <v>2</v>
      </c>
      <c r="Q48" s="54"/>
      <c r="R48" s="60">
        <f t="shared" si="6"/>
        <v>5</v>
      </c>
      <c r="S48" s="61">
        <f t="shared" si="7"/>
        <v>9</v>
      </c>
      <c r="T48" s="33">
        <v>2</v>
      </c>
      <c r="U48" s="34"/>
      <c r="V48" s="34">
        <v>1</v>
      </c>
      <c r="W48" s="34"/>
      <c r="X48" s="34">
        <v>1</v>
      </c>
      <c r="Y48" s="34">
        <v>1</v>
      </c>
      <c r="Z48" s="34"/>
      <c r="AA48" s="34"/>
    </row>
    <row r="49" spans="1:27" x14ac:dyDescent="0.25">
      <c r="A49" s="62">
        <v>39</v>
      </c>
      <c r="B49" s="85" t="s">
        <v>524</v>
      </c>
      <c r="C49" s="85"/>
      <c r="D49" s="85"/>
      <c r="E49" s="55" t="str">
        <f>VLOOKUP(B49,IND!$B$3:$D$121,3,0)</f>
        <v>m</v>
      </c>
      <c r="F49" s="80" t="str">
        <f t="shared" si="4"/>
        <v>B</v>
      </c>
      <c r="G49" s="86">
        <v>10</v>
      </c>
      <c r="H49" s="87" t="s">
        <v>248</v>
      </c>
      <c r="I49" s="25" t="s">
        <v>735</v>
      </c>
      <c r="J49" s="25" t="s">
        <v>736</v>
      </c>
      <c r="K49" s="142">
        <f t="shared" si="5"/>
        <v>0.40327499999999999</v>
      </c>
      <c r="L49" s="85"/>
      <c r="M49" s="85"/>
      <c r="N49" s="85">
        <v>1</v>
      </c>
      <c r="O49" s="85"/>
      <c r="P49" s="85">
        <v>2</v>
      </c>
      <c r="Q49" s="85"/>
      <c r="R49" s="19">
        <f t="shared" si="6"/>
        <v>4</v>
      </c>
      <c r="S49" s="36">
        <f t="shared" si="7"/>
        <v>7</v>
      </c>
      <c r="T49" s="33">
        <v>2</v>
      </c>
      <c r="U49" s="34"/>
      <c r="V49" s="34">
        <v>2</v>
      </c>
      <c r="W49" s="34"/>
      <c r="X49" s="34"/>
      <c r="Y49" s="34"/>
      <c r="Z49" s="34"/>
      <c r="AA49" s="34"/>
    </row>
    <row r="50" spans="1:27" x14ac:dyDescent="0.25">
      <c r="A50" s="79">
        <v>40</v>
      </c>
      <c r="B50" s="85" t="s">
        <v>192</v>
      </c>
      <c r="C50" s="85" t="s">
        <v>43</v>
      </c>
      <c r="D50" s="85"/>
      <c r="E50" s="55" t="str">
        <f>VLOOKUP(B50,IND!$B$3:$D$121,3,0)</f>
        <v>m</v>
      </c>
      <c r="F50" s="80" t="str">
        <f t="shared" si="4"/>
        <v>D</v>
      </c>
      <c r="G50" s="86">
        <v>10</v>
      </c>
      <c r="H50" s="87" t="s">
        <v>625</v>
      </c>
      <c r="I50" s="25" t="s">
        <v>747</v>
      </c>
      <c r="J50" s="25" t="s">
        <v>748</v>
      </c>
      <c r="K50" s="142">
        <f t="shared" si="5"/>
        <v>0.26177499999999998</v>
      </c>
      <c r="L50" s="85"/>
      <c r="M50" s="85"/>
      <c r="N50" s="85"/>
      <c r="O50" s="85"/>
      <c r="P50" s="85">
        <v>2</v>
      </c>
      <c r="Q50" s="85"/>
      <c r="R50" s="19">
        <f t="shared" si="6"/>
        <v>3</v>
      </c>
      <c r="S50" s="36">
        <f t="shared" si="7"/>
        <v>5</v>
      </c>
      <c r="T50" s="33">
        <v>2</v>
      </c>
      <c r="U50" s="34"/>
      <c r="V50" s="34"/>
      <c r="W50" s="34"/>
      <c r="X50" s="34"/>
      <c r="Y50" s="34">
        <v>1</v>
      </c>
      <c r="Z50" s="34"/>
      <c r="AA50" s="34"/>
    </row>
    <row r="51" spans="1:27" x14ac:dyDescent="0.25">
      <c r="A51" s="62">
        <v>41</v>
      </c>
      <c r="B51" s="85" t="s">
        <v>580</v>
      </c>
      <c r="C51" s="85"/>
      <c r="D51" s="85"/>
      <c r="E51" s="55" t="str">
        <f>VLOOKUP(B51,IND!$B$3:$D$121,3,0)</f>
        <v>m</v>
      </c>
      <c r="F51" s="80" t="str">
        <f t="shared" si="4"/>
        <v>A</v>
      </c>
      <c r="G51" s="86">
        <v>11</v>
      </c>
      <c r="H51" s="87" t="s">
        <v>280</v>
      </c>
      <c r="I51" s="25" t="s">
        <v>741</v>
      </c>
      <c r="J51" s="25" t="s">
        <v>742</v>
      </c>
      <c r="K51" s="142">
        <f t="shared" si="5"/>
        <v>0.60844999999999994</v>
      </c>
      <c r="L51" s="85"/>
      <c r="M51" s="85"/>
      <c r="N51" s="85">
        <v>1</v>
      </c>
      <c r="O51" s="85"/>
      <c r="P51" s="85">
        <v>4</v>
      </c>
      <c r="Q51" s="85"/>
      <c r="R51" s="19">
        <f t="shared" si="6"/>
        <v>8</v>
      </c>
      <c r="S51" s="36">
        <f t="shared" si="7"/>
        <v>13</v>
      </c>
      <c r="T51" s="33">
        <v>4</v>
      </c>
      <c r="U51" s="34"/>
      <c r="V51" s="34"/>
      <c r="W51" s="34"/>
      <c r="X51" s="34">
        <v>3</v>
      </c>
      <c r="Y51" s="34"/>
      <c r="Z51" s="34"/>
      <c r="AA51" s="34">
        <v>1</v>
      </c>
    </row>
    <row r="52" spans="1:27" x14ac:dyDescent="0.25">
      <c r="A52" s="79">
        <v>42</v>
      </c>
      <c r="B52" s="54" t="s">
        <v>413</v>
      </c>
      <c r="C52" s="54" t="s">
        <v>49</v>
      </c>
      <c r="D52" s="54"/>
      <c r="E52" s="55" t="str">
        <f>VLOOKUP(B52,IND!$B$3:$D$121,3,0)</f>
        <v>m</v>
      </c>
      <c r="F52" s="80" t="str">
        <f t="shared" si="4"/>
        <v>C</v>
      </c>
      <c r="G52" s="56">
        <v>11</v>
      </c>
      <c r="H52" s="57" t="s">
        <v>472</v>
      </c>
      <c r="I52" s="58" t="s">
        <v>86</v>
      </c>
      <c r="J52" s="58" t="s">
        <v>114</v>
      </c>
      <c r="K52" s="143">
        <f t="shared" si="5"/>
        <v>0.42449999999999999</v>
      </c>
      <c r="L52" s="54"/>
      <c r="M52" s="54"/>
      <c r="N52" s="54"/>
      <c r="O52" s="54"/>
      <c r="P52" s="54">
        <v>4</v>
      </c>
      <c r="Q52" s="54"/>
      <c r="R52" s="60">
        <f t="shared" si="6"/>
        <v>4</v>
      </c>
      <c r="S52" s="61">
        <f t="shared" si="7"/>
        <v>8</v>
      </c>
      <c r="T52" s="33">
        <v>3</v>
      </c>
      <c r="U52" s="34"/>
      <c r="V52" s="34"/>
      <c r="W52" s="34"/>
      <c r="X52" s="34"/>
      <c r="Y52" s="34"/>
      <c r="Z52" s="34"/>
      <c r="AA52" s="34">
        <v>1</v>
      </c>
    </row>
    <row r="53" spans="1:27" x14ac:dyDescent="0.25">
      <c r="A53" s="62">
        <v>43</v>
      </c>
      <c r="B53" s="54" t="s">
        <v>357</v>
      </c>
      <c r="C53" s="54" t="s">
        <v>358</v>
      </c>
      <c r="D53" s="54"/>
      <c r="E53" s="55" t="str">
        <f>VLOOKUP(B53,IND!$B$3:$D$121,3,0)</f>
        <v>m</v>
      </c>
      <c r="F53" s="80" t="str">
        <f t="shared" si="4"/>
        <v>B</v>
      </c>
      <c r="G53" s="56">
        <v>11</v>
      </c>
      <c r="H53" s="57" t="s">
        <v>102</v>
      </c>
      <c r="I53" s="58" t="s">
        <v>87</v>
      </c>
      <c r="J53" s="58" t="s">
        <v>120</v>
      </c>
      <c r="K53" s="143">
        <f t="shared" si="5"/>
        <v>0.3962</v>
      </c>
      <c r="L53" s="54"/>
      <c r="M53" s="54"/>
      <c r="N53" s="54"/>
      <c r="O53" s="54"/>
      <c r="P53" s="54">
        <v>4</v>
      </c>
      <c r="Q53" s="54"/>
      <c r="R53" s="60">
        <f t="shared" si="6"/>
        <v>3</v>
      </c>
      <c r="S53" s="61">
        <f t="shared" si="7"/>
        <v>7</v>
      </c>
      <c r="T53" s="33">
        <v>2</v>
      </c>
      <c r="U53" s="34"/>
      <c r="V53" s="34"/>
      <c r="W53" s="34"/>
      <c r="X53" s="34"/>
      <c r="Y53" s="34"/>
      <c r="Z53" s="34"/>
      <c r="AA53" s="34">
        <v>1</v>
      </c>
    </row>
    <row r="54" spans="1:27" x14ac:dyDescent="0.25">
      <c r="A54" s="79">
        <v>44</v>
      </c>
      <c r="B54" s="54" t="s">
        <v>419</v>
      </c>
      <c r="C54" s="54" t="s">
        <v>49</v>
      </c>
      <c r="D54" s="54"/>
      <c r="E54" s="55" t="str">
        <f>VLOOKUP(B54,IND!$B$3:$D$121,3,0)</f>
        <v>m</v>
      </c>
      <c r="F54" s="80" t="str">
        <f t="shared" si="4"/>
        <v>D</v>
      </c>
      <c r="G54" s="56">
        <v>11</v>
      </c>
      <c r="H54" s="57" t="s">
        <v>631</v>
      </c>
      <c r="I54" s="58" t="s">
        <v>289</v>
      </c>
      <c r="J54" s="58" t="s">
        <v>310</v>
      </c>
      <c r="K54" s="143">
        <f t="shared" si="5"/>
        <v>0.21224999999999999</v>
      </c>
      <c r="L54" s="54"/>
      <c r="M54" s="54"/>
      <c r="N54" s="54"/>
      <c r="O54" s="54"/>
      <c r="P54" s="54">
        <v>1</v>
      </c>
      <c r="Q54" s="54"/>
      <c r="R54" s="60">
        <f t="shared" si="6"/>
        <v>5</v>
      </c>
      <c r="S54" s="61">
        <f t="shared" si="7"/>
        <v>6</v>
      </c>
      <c r="T54" s="33">
        <v>3</v>
      </c>
      <c r="U54" s="34"/>
      <c r="V54" s="34">
        <v>1</v>
      </c>
      <c r="W54" s="34"/>
      <c r="X54" s="34">
        <v>1</v>
      </c>
      <c r="Y54" s="34"/>
      <c r="Z54" s="34"/>
      <c r="AA54" s="34"/>
    </row>
    <row r="55" spans="1:27" x14ac:dyDescent="0.25">
      <c r="A55" s="62">
        <v>45</v>
      </c>
      <c r="B55" s="85" t="s">
        <v>142</v>
      </c>
      <c r="C55" s="85" t="s">
        <v>53</v>
      </c>
      <c r="D55" s="85"/>
      <c r="E55" s="55" t="str">
        <f>VLOOKUP(B55,IND!$B$3:$D$121,3,0)</f>
        <v>m</v>
      </c>
      <c r="F55" s="80" t="str">
        <f t="shared" si="4"/>
        <v>A</v>
      </c>
      <c r="G55" s="86">
        <v>12</v>
      </c>
      <c r="H55" s="87" t="s">
        <v>63</v>
      </c>
      <c r="I55" s="25" t="s">
        <v>766</v>
      </c>
      <c r="J55" s="25" t="s">
        <v>767</v>
      </c>
      <c r="K55" s="142">
        <f t="shared" si="5"/>
        <v>0.54477500000000001</v>
      </c>
      <c r="L55" s="85"/>
      <c r="M55" s="85"/>
      <c r="N55" s="85">
        <v>2</v>
      </c>
      <c r="O55" s="85"/>
      <c r="P55" s="85">
        <v>3</v>
      </c>
      <c r="Q55" s="85"/>
      <c r="R55" s="19">
        <f t="shared" si="6"/>
        <v>5</v>
      </c>
      <c r="S55" s="36">
        <f t="shared" si="7"/>
        <v>10</v>
      </c>
      <c r="T55" s="33">
        <v>3</v>
      </c>
      <c r="U55" s="34"/>
      <c r="V55" s="34"/>
      <c r="W55" s="34"/>
      <c r="X55" s="34"/>
      <c r="Y55" s="34">
        <v>1</v>
      </c>
      <c r="Z55" s="34"/>
      <c r="AA55" s="34">
        <v>1</v>
      </c>
    </row>
    <row r="56" spans="1:27" x14ac:dyDescent="0.25">
      <c r="A56" s="79">
        <v>46</v>
      </c>
      <c r="B56" s="54" t="s">
        <v>525</v>
      </c>
      <c r="C56" s="54" t="s">
        <v>49</v>
      </c>
      <c r="D56" s="54"/>
      <c r="E56" s="55" t="str">
        <f>VLOOKUP(B56,IND!$B$3:$D$121,3,0)</f>
        <v>m</v>
      </c>
      <c r="F56" s="80" t="str">
        <f t="shared" si="4"/>
        <v>C</v>
      </c>
      <c r="G56" s="56">
        <v>12</v>
      </c>
      <c r="H56" s="57" t="s">
        <v>103</v>
      </c>
      <c r="I56" s="58" t="s">
        <v>486</v>
      </c>
      <c r="J56" s="58" t="s">
        <v>487</v>
      </c>
      <c r="K56" s="143">
        <f t="shared" si="5"/>
        <v>0.41742499999999999</v>
      </c>
      <c r="L56" s="54"/>
      <c r="M56" s="54"/>
      <c r="N56" s="54"/>
      <c r="O56" s="54"/>
      <c r="P56" s="54">
        <v>3</v>
      </c>
      <c r="Q56" s="54"/>
      <c r="R56" s="60">
        <f t="shared" si="6"/>
        <v>5</v>
      </c>
      <c r="S56" s="61">
        <f t="shared" si="7"/>
        <v>8</v>
      </c>
      <c r="T56" s="33">
        <v>3</v>
      </c>
      <c r="U56" s="34"/>
      <c r="V56" s="34">
        <v>1</v>
      </c>
      <c r="W56" s="34"/>
      <c r="X56" s="34">
        <v>1</v>
      </c>
      <c r="Y56" s="34"/>
      <c r="Z56" s="34"/>
      <c r="AA56" s="34"/>
    </row>
    <row r="57" spans="1:27" x14ac:dyDescent="0.25">
      <c r="A57" s="62">
        <v>47</v>
      </c>
      <c r="B57" s="54" t="s">
        <v>563</v>
      </c>
      <c r="C57" s="54" t="s">
        <v>49</v>
      </c>
      <c r="D57" s="54"/>
      <c r="E57" s="55" t="str">
        <f>VLOOKUP(B57,IND!$B$3:$D$121,3,0)</f>
        <v>m</v>
      </c>
      <c r="F57" s="80" t="str">
        <f t="shared" si="4"/>
        <v>B</v>
      </c>
      <c r="G57" s="56">
        <v>12</v>
      </c>
      <c r="H57" s="57" t="s">
        <v>97</v>
      </c>
      <c r="I57" s="58" t="s">
        <v>231</v>
      </c>
      <c r="J57" s="58" t="s">
        <v>232</v>
      </c>
      <c r="K57" s="143">
        <f t="shared" si="5"/>
        <v>0.38205</v>
      </c>
      <c r="L57" s="54"/>
      <c r="M57" s="54"/>
      <c r="N57" s="54"/>
      <c r="O57" s="54"/>
      <c r="P57" s="54">
        <v>2</v>
      </c>
      <c r="Q57" s="54"/>
      <c r="R57" s="60">
        <f t="shared" si="6"/>
        <v>8</v>
      </c>
      <c r="S57" s="61">
        <f t="shared" si="7"/>
        <v>10</v>
      </c>
      <c r="T57" s="33">
        <v>6</v>
      </c>
      <c r="U57" s="34"/>
      <c r="V57" s="34">
        <v>1</v>
      </c>
      <c r="W57" s="34"/>
      <c r="X57" s="34">
        <v>1</v>
      </c>
      <c r="Y57" s="34"/>
      <c r="Z57" s="34"/>
      <c r="AA57" s="34"/>
    </row>
    <row r="58" spans="1:27" x14ac:dyDescent="0.25">
      <c r="A58" s="79">
        <v>48</v>
      </c>
      <c r="B58" s="54" t="s">
        <v>275</v>
      </c>
      <c r="C58" s="54"/>
      <c r="D58" s="54"/>
      <c r="E58" s="55" t="str">
        <f>VLOOKUP(B58,IND!$B$3:$D$121,3,0)</f>
        <v>m</v>
      </c>
      <c r="F58" s="80" t="str">
        <f t="shared" si="4"/>
        <v>B</v>
      </c>
      <c r="G58" s="56">
        <v>12</v>
      </c>
      <c r="H58" s="57" t="s">
        <v>65</v>
      </c>
      <c r="I58" s="58" t="s">
        <v>231</v>
      </c>
      <c r="J58" s="58" t="s">
        <v>232</v>
      </c>
      <c r="K58" s="143">
        <f t="shared" si="5"/>
        <v>0.38205</v>
      </c>
      <c r="L58" s="54"/>
      <c r="M58" s="54"/>
      <c r="N58" s="54"/>
      <c r="O58" s="54"/>
      <c r="P58" s="54">
        <v>1</v>
      </c>
      <c r="Q58" s="54"/>
      <c r="R58" s="60">
        <f t="shared" si="6"/>
        <v>11</v>
      </c>
      <c r="S58" s="61">
        <f t="shared" si="7"/>
        <v>12</v>
      </c>
      <c r="T58" s="33">
        <v>10</v>
      </c>
      <c r="U58" s="34"/>
      <c r="V58" s="34"/>
      <c r="W58" s="34"/>
      <c r="X58" s="34">
        <v>1</v>
      </c>
      <c r="Y58" s="34"/>
      <c r="Z58" s="34"/>
      <c r="AA58" s="34"/>
    </row>
    <row r="59" spans="1:27" s="125" customFormat="1" x14ac:dyDescent="0.25">
      <c r="A59" s="79">
        <v>49</v>
      </c>
      <c r="B59" s="54" t="s">
        <v>442</v>
      </c>
      <c r="C59" s="54" t="s">
        <v>49</v>
      </c>
      <c r="D59" s="54"/>
      <c r="E59" s="55" t="str">
        <f>VLOOKUP(B59,IND!$B$3:$D$121,3,0)</f>
        <v>m</v>
      </c>
      <c r="F59" s="80" t="str">
        <f t="shared" si="4"/>
        <v>D</v>
      </c>
      <c r="G59" s="56">
        <v>12</v>
      </c>
      <c r="H59" s="57" t="s">
        <v>772</v>
      </c>
      <c r="I59" s="58" t="s">
        <v>233</v>
      </c>
      <c r="J59" s="58" t="s">
        <v>234</v>
      </c>
      <c r="K59" s="143">
        <f t="shared" si="5"/>
        <v>0.1981</v>
      </c>
      <c r="L59" s="54"/>
      <c r="M59" s="54"/>
      <c r="N59" s="54"/>
      <c r="O59" s="54"/>
      <c r="P59" s="54">
        <v>1</v>
      </c>
      <c r="Q59" s="54"/>
      <c r="R59" s="60">
        <f t="shared" si="6"/>
        <v>4</v>
      </c>
      <c r="S59" s="61">
        <f t="shared" si="7"/>
        <v>5</v>
      </c>
      <c r="T59" s="33">
        <v>1</v>
      </c>
      <c r="U59" s="34"/>
      <c r="V59" s="34"/>
      <c r="W59" s="34"/>
      <c r="X59" s="34">
        <v>2</v>
      </c>
      <c r="Y59" s="34"/>
      <c r="Z59" s="34"/>
      <c r="AA59" s="34">
        <v>1</v>
      </c>
    </row>
    <row r="60" spans="1:27" s="125" customFormat="1" x14ac:dyDescent="0.25">
      <c r="A60" s="62">
        <v>50</v>
      </c>
      <c r="B60" s="54" t="s">
        <v>547</v>
      </c>
      <c r="C60" s="54" t="s">
        <v>49</v>
      </c>
      <c r="D60" s="54"/>
      <c r="E60" s="55" t="str">
        <f>VLOOKUP(B60,IND!$B$3:$D$121,3,0)</f>
        <v>m</v>
      </c>
      <c r="F60" s="80" t="str">
        <f t="shared" si="4"/>
        <v>A</v>
      </c>
      <c r="G60" s="56">
        <v>13</v>
      </c>
      <c r="H60" s="57" t="s">
        <v>100</v>
      </c>
      <c r="I60" s="58" t="s">
        <v>83</v>
      </c>
      <c r="J60" s="58" t="s">
        <v>119</v>
      </c>
      <c r="K60" s="143">
        <f t="shared" si="5"/>
        <v>0.49524999999999997</v>
      </c>
      <c r="L60" s="54"/>
      <c r="M60" s="54"/>
      <c r="N60" s="54"/>
      <c r="O60" s="54"/>
      <c r="P60" s="54">
        <v>1</v>
      </c>
      <c r="Q60" s="54"/>
      <c r="R60" s="60">
        <f t="shared" si="6"/>
        <v>15</v>
      </c>
      <c r="S60" s="61">
        <f t="shared" si="7"/>
        <v>16</v>
      </c>
      <c r="T60" s="33"/>
      <c r="U60" s="34">
        <v>4</v>
      </c>
      <c r="V60" s="34">
        <v>1</v>
      </c>
      <c r="W60" s="34">
        <v>1</v>
      </c>
      <c r="X60" s="34">
        <v>3</v>
      </c>
      <c r="Y60" s="34"/>
      <c r="Z60" s="34"/>
      <c r="AA60" s="34">
        <v>6</v>
      </c>
    </row>
    <row r="61" spans="1:27" s="125" customFormat="1" x14ac:dyDescent="0.25">
      <c r="A61" s="79">
        <v>51</v>
      </c>
      <c r="B61" s="85" t="s">
        <v>399</v>
      </c>
      <c r="C61" s="85" t="s">
        <v>335</v>
      </c>
      <c r="D61" s="85"/>
      <c r="E61" s="55" t="str">
        <f>VLOOKUP(B61,IND!$B$3:$D$121,3,0)</f>
        <v>m</v>
      </c>
      <c r="F61" s="80" t="str">
        <f t="shared" si="4"/>
        <v>A</v>
      </c>
      <c r="G61" s="86">
        <v>13</v>
      </c>
      <c r="H61" s="87" t="s">
        <v>283</v>
      </c>
      <c r="I61" s="25" t="s">
        <v>83</v>
      </c>
      <c r="J61" s="25" t="s">
        <v>119</v>
      </c>
      <c r="K61" s="142">
        <f t="shared" si="5"/>
        <v>0.49524999999999997</v>
      </c>
      <c r="L61" s="85"/>
      <c r="M61" s="85"/>
      <c r="N61" s="85">
        <v>2</v>
      </c>
      <c r="O61" s="85"/>
      <c r="P61" s="85">
        <v>1</v>
      </c>
      <c r="Q61" s="85"/>
      <c r="R61" s="19">
        <f t="shared" si="6"/>
        <v>9</v>
      </c>
      <c r="S61" s="36">
        <f t="shared" si="7"/>
        <v>12</v>
      </c>
      <c r="T61" s="33">
        <v>4</v>
      </c>
      <c r="U61" s="34"/>
      <c r="V61" s="34"/>
      <c r="W61" s="34"/>
      <c r="X61" s="34">
        <v>2</v>
      </c>
      <c r="Y61" s="34">
        <v>2</v>
      </c>
      <c r="Z61" s="34"/>
      <c r="AA61" s="34">
        <v>1</v>
      </c>
    </row>
    <row r="62" spans="1:27" s="125" customFormat="1" x14ac:dyDescent="0.25">
      <c r="A62" s="79">
        <v>52</v>
      </c>
      <c r="B62" s="85" t="s">
        <v>526</v>
      </c>
      <c r="C62" s="85" t="s">
        <v>53</v>
      </c>
      <c r="D62" s="85"/>
      <c r="E62" s="55" t="str">
        <f>VLOOKUP(B62,IND!$B$3:$D$121,3,0)</f>
        <v>m</v>
      </c>
      <c r="F62" s="80" t="str">
        <f t="shared" si="4"/>
        <v>C</v>
      </c>
      <c r="G62" s="86">
        <v>13</v>
      </c>
      <c r="H62" s="87" t="s">
        <v>269</v>
      </c>
      <c r="I62" s="25" t="s">
        <v>88</v>
      </c>
      <c r="J62" s="25" t="s">
        <v>116</v>
      </c>
      <c r="K62" s="142">
        <f t="shared" si="5"/>
        <v>0.3679</v>
      </c>
      <c r="L62" s="85"/>
      <c r="M62" s="85"/>
      <c r="N62" s="85">
        <v>1</v>
      </c>
      <c r="O62" s="85"/>
      <c r="P62" s="85">
        <v>1</v>
      </c>
      <c r="Q62" s="85"/>
      <c r="R62" s="19">
        <f t="shared" si="6"/>
        <v>7</v>
      </c>
      <c r="S62" s="36">
        <f t="shared" si="7"/>
        <v>9</v>
      </c>
      <c r="T62" s="33">
        <v>1</v>
      </c>
      <c r="U62" s="34">
        <v>2</v>
      </c>
      <c r="V62" s="34">
        <v>2</v>
      </c>
      <c r="W62" s="34"/>
      <c r="X62" s="34">
        <v>1</v>
      </c>
      <c r="Y62" s="34"/>
      <c r="Z62" s="34"/>
      <c r="AA62" s="34">
        <v>1</v>
      </c>
    </row>
    <row r="63" spans="1:27" s="125" customFormat="1" x14ac:dyDescent="0.25">
      <c r="A63" s="62">
        <v>53</v>
      </c>
      <c r="B63" s="54" t="s">
        <v>196</v>
      </c>
      <c r="C63" s="54" t="s">
        <v>39</v>
      </c>
      <c r="D63" s="54"/>
      <c r="E63" s="55" t="str">
        <f>VLOOKUP(B63,IND!$B$3:$D$121,3,0)</f>
        <v>m</v>
      </c>
      <c r="F63" s="80" t="str">
        <f t="shared" si="4"/>
        <v>D</v>
      </c>
      <c r="G63" s="56">
        <v>13</v>
      </c>
      <c r="H63" s="57" t="s">
        <v>749</v>
      </c>
      <c r="I63" s="58" t="s">
        <v>551</v>
      </c>
      <c r="J63" s="58" t="s">
        <v>552</v>
      </c>
      <c r="K63" s="143">
        <f t="shared" si="5"/>
        <v>0.18395</v>
      </c>
      <c r="L63" s="54"/>
      <c r="M63" s="54"/>
      <c r="N63" s="54"/>
      <c r="O63" s="54"/>
      <c r="P63" s="54">
        <v>1</v>
      </c>
      <c r="Q63" s="54"/>
      <c r="R63" s="60">
        <f t="shared" si="6"/>
        <v>3</v>
      </c>
      <c r="S63" s="61">
        <f t="shared" si="7"/>
        <v>4</v>
      </c>
      <c r="T63" s="33"/>
      <c r="U63" s="34"/>
      <c r="V63" s="34"/>
      <c r="W63" s="34"/>
      <c r="X63" s="34">
        <v>3</v>
      </c>
      <c r="Y63" s="34"/>
      <c r="Z63" s="34"/>
      <c r="AA63" s="34"/>
    </row>
    <row r="64" spans="1:27" s="125" customFormat="1" x14ac:dyDescent="0.25">
      <c r="A64" s="79">
        <v>54</v>
      </c>
      <c r="B64" s="54" t="s">
        <v>541</v>
      </c>
      <c r="C64" s="54" t="s">
        <v>49</v>
      </c>
      <c r="D64" s="54" t="s">
        <v>29</v>
      </c>
      <c r="E64" s="55" t="str">
        <f>VLOOKUP(B64,IND!$B$3:$D$121,3,0)</f>
        <v>m</v>
      </c>
      <c r="F64" s="80" t="str">
        <f t="shared" si="4"/>
        <v>D</v>
      </c>
      <c r="G64" s="56">
        <v>13</v>
      </c>
      <c r="H64" s="57" t="s">
        <v>632</v>
      </c>
      <c r="I64" s="58" t="s">
        <v>551</v>
      </c>
      <c r="J64" s="60">
        <v>6.5</v>
      </c>
      <c r="K64" s="143">
        <f t="shared" si="5"/>
        <v>0.18395</v>
      </c>
      <c r="L64" s="54"/>
      <c r="M64" s="54"/>
      <c r="N64" s="54">
        <v>1</v>
      </c>
      <c r="O64" s="54"/>
      <c r="P64" s="54"/>
      <c r="Q64" s="54"/>
      <c r="R64" s="60">
        <f t="shared" si="6"/>
        <v>3</v>
      </c>
      <c r="S64" s="61">
        <f t="shared" si="7"/>
        <v>4</v>
      </c>
      <c r="T64" s="33"/>
      <c r="U64" s="34"/>
      <c r="V64" s="34"/>
      <c r="W64" s="34"/>
      <c r="X64" s="34">
        <v>2</v>
      </c>
      <c r="Y64" s="34"/>
      <c r="Z64" s="34"/>
      <c r="AA64" s="34">
        <v>1</v>
      </c>
    </row>
    <row r="65" spans="1:27" s="125" customFormat="1" x14ac:dyDescent="0.25">
      <c r="A65" s="79">
        <v>55</v>
      </c>
      <c r="B65" s="85" t="s">
        <v>587</v>
      </c>
      <c r="C65" s="85"/>
      <c r="D65" s="85"/>
      <c r="E65" s="55" t="str">
        <f>VLOOKUP(B65,IND!$B$3:$D$121,3,0)</f>
        <v>NM</v>
      </c>
      <c r="F65" s="80" t="str">
        <f t="shared" si="4"/>
        <v>B</v>
      </c>
      <c r="G65" s="86">
        <v>14</v>
      </c>
      <c r="H65" s="87" t="s">
        <v>344</v>
      </c>
      <c r="I65" s="25" t="s">
        <v>88</v>
      </c>
      <c r="J65" s="25" t="s">
        <v>116</v>
      </c>
      <c r="K65" s="142">
        <f t="shared" si="5"/>
        <v>0.3679</v>
      </c>
      <c r="L65" s="85"/>
      <c r="M65" s="85"/>
      <c r="N65" s="85"/>
      <c r="O65" s="85"/>
      <c r="P65" s="85"/>
      <c r="Q65" s="85">
        <v>1</v>
      </c>
      <c r="R65" s="19">
        <f t="shared" si="6"/>
        <v>3</v>
      </c>
      <c r="S65" s="36">
        <f t="shared" si="7"/>
        <v>4</v>
      </c>
      <c r="T65" s="33">
        <v>1</v>
      </c>
      <c r="U65" s="34"/>
      <c r="V65" s="34">
        <v>1</v>
      </c>
      <c r="W65" s="34"/>
      <c r="X65" s="34">
        <v>1</v>
      </c>
      <c r="Y65" s="34"/>
      <c r="Z65" s="34"/>
      <c r="AA65" s="34"/>
    </row>
    <row r="66" spans="1:27" s="125" customFormat="1" x14ac:dyDescent="0.25">
      <c r="A66" s="62">
        <v>56</v>
      </c>
      <c r="B66" s="54" t="s">
        <v>148</v>
      </c>
      <c r="C66" s="54" t="s">
        <v>49</v>
      </c>
      <c r="D66" s="54"/>
      <c r="E66" s="55" t="str">
        <f>VLOOKUP(B66,IND!$B$3:$D$121,3,0)</f>
        <v>m</v>
      </c>
      <c r="F66" s="80" t="str">
        <f t="shared" si="4"/>
        <v>B</v>
      </c>
      <c r="G66" s="56">
        <v>14</v>
      </c>
      <c r="H66" s="57" t="s">
        <v>336</v>
      </c>
      <c r="I66" s="58" t="s">
        <v>88</v>
      </c>
      <c r="J66" s="58" t="s">
        <v>116</v>
      </c>
      <c r="K66" s="143">
        <f t="shared" si="5"/>
        <v>0.3679</v>
      </c>
      <c r="L66" s="54"/>
      <c r="M66" s="54"/>
      <c r="N66" s="54"/>
      <c r="O66" s="54"/>
      <c r="P66" s="54">
        <v>3</v>
      </c>
      <c r="Q66" s="54"/>
      <c r="R66" s="60">
        <f t="shared" si="6"/>
        <v>5</v>
      </c>
      <c r="S66" s="61">
        <f t="shared" si="7"/>
        <v>8</v>
      </c>
      <c r="T66" s="33">
        <v>3</v>
      </c>
      <c r="U66" s="34"/>
      <c r="V66" s="34">
        <v>1</v>
      </c>
      <c r="W66" s="34"/>
      <c r="X66" s="34"/>
      <c r="Y66" s="34"/>
      <c r="Z66" s="34"/>
      <c r="AA66" s="34">
        <v>1</v>
      </c>
    </row>
    <row r="67" spans="1:27" s="186" customFormat="1" x14ac:dyDescent="0.25">
      <c r="A67" s="79">
        <v>57</v>
      </c>
      <c r="B67" s="54" t="s">
        <v>536</v>
      </c>
      <c r="C67" s="54" t="s">
        <v>127</v>
      </c>
      <c r="D67" s="54"/>
      <c r="E67" s="55" t="str">
        <f>VLOOKUP(B67,IND!$B$3:$D$121,3,0)</f>
        <v>m</v>
      </c>
      <c r="F67" s="80" t="str">
        <f t="shared" si="4"/>
        <v>C</v>
      </c>
      <c r="G67" s="56">
        <v>14</v>
      </c>
      <c r="H67" s="57" t="s">
        <v>303</v>
      </c>
      <c r="I67" s="58" t="s">
        <v>278</v>
      </c>
      <c r="J67" s="58" t="s">
        <v>317</v>
      </c>
      <c r="K67" s="143">
        <f t="shared" si="5"/>
        <v>0.22639999999999999</v>
      </c>
      <c r="L67" s="54"/>
      <c r="M67" s="54"/>
      <c r="N67" s="54"/>
      <c r="O67" s="54"/>
      <c r="P67" s="54"/>
      <c r="Q67" s="54"/>
      <c r="R67" s="60">
        <f t="shared" si="6"/>
        <v>8</v>
      </c>
      <c r="S67" s="61">
        <f t="shared" si="7"/>
        <v>8</v>
      </c>
      <c r="T67" s="33">
        <v>1</v>
      </c>
      <c r="U67" s="34">
        <v>2</v>
      </c>
      <c r="V67" s="34">
        <v>1</v>
      </c>
      <c r="W67" s="34"/>
      <c r="X67" s="34">
        <v>1</v>
      </c>
      <c r="Y67" s="34"/>
      <c r="Z67" s="34"/>
      <c r="AA67" s="34">
        <v>3</v>
      </c>
    </row>
    <row r="68" spans="1:27" s="186" customFormat="1" x14ac:dyDescent="0.25">
      <c r="A68" s="79">
        <v>58</v>
      </c>
      <c r="B68" s="54" t="s">
        <v>534</v>
      </c>
      <c r="C68" s="54" t="s">
        <v>162</v>
      </c>
      <c r="D68" s="54"/>
      <c r="E68" s="55" t="str">
        <f>VLOOKUP(B68,IND!$B$3:$D$121,3,0)</f>
        <v>m</v>
      </c>
      <c r="F68" s="80" t="str">
        <f t="shared" si="4"/>
        <v>A</v>
      </c>
      <c r="G68" s="56">
        <v>15</v>
      </c>
      <c r="H68" s="57" t="s">
        <v>33</v>
      </c>
      <c r="I68" s="58" t="s">
        <v>624</v>
      </c>
      <c r="J68" s="58" t="s">
        <v>616</v>
      </c>
      <c r="K68" s="143">
        <f t="shared" si="5"/>
        <v>0.48109999999999997</v>
      </c>
      <c r="L68" s="54"/>
      <c r="M68" s="54"/>
      <c r="N68" s="54"/>
      <c r="O68" s="54"/>
      <c r="P68" s="54">
        <v>3</v>
      </c>
      <c r="Q68" s="54"/>
      <c r="R68" s="60">
        <f t="shared" si="6"/>
        <v>7</v>
      </c>
      <c r="S68" s="61">
        <f t="shared" si="7"/>
        <v>10</v>
      </c>
      <c r="T68" s="33">
        <v>1</v>
      </c>
      <c r="U68" s="34">
        <v>1</v>
      </c>
      <c r="V68" s="34"/>
      <c r="W68" s="34"/>
      <c r="X68" s="34">
        <v>1</v>
      </c>
      <c r="Y68" s="34">
        <v>2</v>
      </c>
      <c r="Z68" s="34"/>
      <c r="AA68" s="34">
        <v>2</v>
      </c>
    </row>
    <row r="69" spans="1:27" s="186" customFormat="1" x14ac:dyDescent="0.25">
      <c r="A69" s="62">
        <v>59</v>
      </c>
      <c r="B69" s="54" t="s">
        <v>191</v>
      </c>
      <c r="C69" s="54" t="s">
        <v>49</v>
      </c>
      <c r="D69" s="54"/>
      <c r="E69" s="55" t="str">
        <f>VLOOKUP(B69,IND!$B$3:$D$121,3,0)</f>
        <v>m</v>
      </c>
      <c r="F69" s="80" t="str">
        <f t="shared" si="4"/>
        <v>C</v>
      </c>
      <c r="G69" s="56">
        <v>15</v>
      </c>
      <c r="H69" s="57" t="s">
        <v>430</v>
      </c>
      <c r="I69" s="58" t="s">
        <v>289</v>
      </c>
      <c r="J69" s="58" t="s">
        <v>310</v>
      </c>
      <c r="K69" s="143">
        <f t="shared" si="5"/>
        <v>0.21224999999999999</v>
      </c>
      <c r="L69" s="54"/>
      <c r="M69" s="54"/>
      <c r="N69" s="54"/>
      <c r="O69" s="54"/>
      <c r="P69" s="54">
        <v>1</v>
      </c>
      <c r="Q69" s="54"/>
      <c r="R69" s="60">
        <f t="shared" si="6"/>
        <v>5</v>
      </c>
      <c r="S69" s="61">
        <f t="shared" si="7"/>
        <v>6</v>
      </c>
      <c r="T69" s="33"/>
      <c r="U69" s="34"/>
      <c r="V69" s="34"/>
      <c r="W69" s="34"/>
      <c r="X69" s="34">
        <v>5</v>
      </c>
      <c r="Y69" s="34"/>
      <c r="Z69" s="34"/>
      <c r="AA69" s="34"/>
    </row>
    <row r="70" spans="1:27" s="186" customFormat="1" x14ac:dyDescent="0.25">
      <c r="A70" s="79">
        <v>60</v>
      </c>
      <c r="B70" s="54" t="s">
        <v>642</v>
      </c>
      <c r="C70" s="54"/>
      <c r="D70" s="54"/>
      <c r="E70" s="55" t="str">
        <f>VLOOKUP(B70,IND!$B$3:$D$121,3,0)</f>
        <v>m</v>
      </c>
      <c r="F70" s="80" t="str">
        <f t="shared" si="4"/>
        <v>D</v>
      </c>
      <c r="G70" s="56">
        <v>15</v>
      </c>
      <c r="H70" s="57" t="s">
        <v>577</v>
      </c>
      <c r="I70" s="58" t="s">
        <v>291</v>
      </c>
      <c r="J70" s="58" t="s">
        <v>305</v>
      </c>
      <c r="K70" s="143">
        <f t="shared" si="5"/>
        <v>0.16980000000000001</v>
      </c>
      <c r="L70" s="54"/>
      <c r="M70" s="54"/>
      <c r="N70" s="54">
        <v>2</v>
      </c>
      <c r="O70" s="54"/>
      <c r="P70" s="54"/>
      <c r="Q70" s="54"/>
      <c r="R70" s="60">
        <f t="shared" si="6"/>
        <v>1</v>
      </c>
      <c r="S70" s="61">
        <f t="shared" si="7"/>
        <v>3</v>
      </c>
      <c r="T70" s="33"/>
      <c r="U70" s="34"/>
      <c r="V70" s="34"/>
      <c r="W70" s="34"/>
      <c r="X70" s="34"/>
      <c r="Y70" s="34"/>
      <c r="Z70" s="34"/>
      <c r="AA70" s="34">
        <v>1</v>
      </c>
    </row>
    <row r="71" spans="1:27" s="186" customFormat="1" x14ac:dyDescent="0.25">
      <c r="A71" s="79">
        <v>61</v>
      </c>
      <c r="B71" s="54" t="s">
        <v>535</v>
      </c>
      <c r="C71" s="54" t="s">
        <v>39</v>
      </c>
      <c r="D71" s="54"/>
      <c r="E71" s="55" t="str">
        <f>VLOOKUP(B71,IND!$B$3:$D$121,3,0)</f>
        <v>m</v>
      </c>
      <c r="F71" s="80" t="str">
        <f t="shared" si="4"/>
        <v>A</v>
      </c>
      <c r="G71" s="56">
        <v>16</v>
      </c>
      <c r="H71" s="57" t="s">
        <v>57</v>
      </c>
      <c r="I71" s="58" t="s">
        <v>345</v>
      </c>
      <c r="J71" s="58" t="s">
        <v>346</v>
      </c>
      <c r="K71" s="143">
        <f t="shared" si="5"/>
        <v>0.41034999999999999</v>
      </c>
      <c r="L71" s="54"/>
      <c r="M71" s="54"/>
      <c r="N71" s="54">
        <v>1</v>
      </c>
      <c r="O71" s="54"/>
      <c r="P71" s="54">
        <v>1</v>
      </c>
      <c r="Q71" s="54">
        <v>1</v>
      </c>
      <c r="R71" s="60">
        <f t="shared" si="6"/>
        <v>2</v>
      </c>
      <c r="S71" s="61">
        <f t="shared" si="7"/>
        <v>5</v>
      </c>
      <c r="T71" s="33"/>
      <c r="U71" s="34">
        <v>1</v>
      </c>
      <c r="V71" s="34"/>
      <c r="W71" s="34"/>
      <c r="X71" s="34">
        <v>1</v>
      </c>
      <c r="Y71" s="34"/>
      <c r="Z71" s="34"/>
      <c r="AA71" s="34"/>
    </row>
    <row r="72" spans="1:27" s="186" customFormat="1" x14ac:dyDescent="0.25">
      <c r="A72" s="62">
        <v>62</v>
      </c>
      <c r="B72" s="54" t="s">
        <v>595</v>
      </c>
      <c r="C72" s="54" t="s">
        <v>49</v>
      </c>
      <c r="D72" s="54"/>
      <c r="E72" s="55" t="str">
        <f>VLOOKUP(B72,IND!$B$3:$D$121,3,0)</f>
        <v>m</v>
      </c>
      <c r="F72" s="80" t="str">
        <f t="shared" si="4"/>
        <v>A</v>
      </c>
      <c r="G72" s="56">
        <v>16</v>
      </c>
      <c r="H72" s="57" t="s">
        <v>91</v>
      </c>
      <c r="I72" s="58" t="s">
        <v>345</v>
      </c>
      <c r="J72" s="58" t="s">
        <v>346</v>
      </c>
      <c r="K72" s="143">
        <f t="shared" si="5"/>
        <v>0.41034999999999999</v>
      </c>
      <c r="L72" s="54"/>
      <c r="M72" s="54"/>
      <c r="N72" s="54">
        <v>1</v>
      </c>
      <c r="O72" s="54"/>
      <c r="P72" s="54">
        <v>4</v>
      </c>
      <c r="Q72" s="54"/>
      <c r="R72" s="60">
        <f t="shared" si="6"/>
        <v>1</v>
      </c>
      <c r="S72" s="61">
        <f t="shared" si="7"/>
        <v>6</v>
      </c>
      <c r="T72" s="33"/>
      <c r="U72" s="34"/>
      <c r="V72" s="34">
        <v>1</v>
      </c>
      <c r="W72" s="34"/>
      <c r="X72" s="34"/>
      <c r="Y72" s="34"/>
      <c r="Z72" s="34"/>
      <c r="AA72" s="34"/>
    </row>
    <row r="73" spans="1:27" s="186" customFormat="1" x14ac:dyDescent="0.25">
      <c r="A73" s="79">
        <v>63</v>
      </c>
      <c r="B73" s="54" t="s">
        <v>537</v>
      </c>
      <c r="C73" s="54" t="s">
        <v>49</v>
      </c>
      <c r="D73" s="54"/>
      <c r="E73" s="55" t="str">
        <f>VLOOKUP(B73,IND!$B$3:$D$121,3,0)</f>
        <v>m</v>
      </c>
      <c r="F73" s="80" t="str">
        <f t="shared" si="4"/>
        <v>B</v>
      </c>
      <c r="G73" s="56">
        <v>16</v>
      </c>
      <c r="H73" s="57" t="s">
        <v>45</v>
      </c>
      <c r="I73" s="58" t="s">
        <v>737</v>
      </c>
      <c r="J73" s="58" t="s">
        <v>738</v>
      </c>
      <c r="K73" s="143">
        <f t="shared" si="5"/>
        <v>0.27592499999999998</v>
      </c>
      <c r="L73" s="54"/>
      <c r="M73" s="54"/>
      <c r="N73" s="54"/>
      <c r="O73" s="54"/>
      <c r="P73" s="54">
        <v>2</v>
      </c>
      <c r="Q73" s="54"/>
      <c r="R73" s="60">
        <f t="shared" si="6"/>
        <v>3</v>
      </c>
      <c r="S73" s="61">
        <f t="shared" si="7"/>
        <v>5</v>
      </c>
      <c r="T73" s="33">
        <v>2</v>
      </c>
      <c r="U73" s="34"/>
      <c r="V73" s="34"/>
      <c r="W73" s="34"/>
      <c r="X73" s="34">
        <v>1</v>
      </c>
      <c r="Y73" s="34"/>
      <c r="Z73" s="34"/>
      <c r="AA73" s="34"/>
    </row>
    <row r="74" spans="1:27" s="186" customFormat="1" x14ac:dyDescent="0.25">
      <c r="A74" s="79">
        <v>64</v>
      </c>
      <c r="B74" s="54" t="s">
        <v>408</v>
      </c>
      <c r="C74" s="54"/>
      <c r="D74" s="54"/>
      <c r="E74" s="55" t="str">
        <f>VLOOKUP(B74,IND!$B$3:$D$121,3,0)</f>
        <v>m</v>
      </c>
      <c r="F74" s="80" t="str">
        <f t="shared" si="4"/>
        <v>C</v>
      </c>
      <c r="G74" s="56">
        <v>16</v>
      </c>
      <c r="H74" s="57" t="s">
        <v>428</v>
      </c>
      <c r="I74" s="58" t="s">
        <v>233</v>
      </c>
      <c r="J74" s="58" t="s">
        <v>234</v>
      </c>
      <c r="K74" s="143">
        <f t="shared" si="5"/>
        <v>0.1981</v>
      </c>
      <c r="L74" s="54"/>
      <c r="M74" s="54"/>
      <c r="N74" s="54"/>
      <c r="O74" s="54"/>
      <c r="P74" s="54">
        <v>2</v>
      </c>
      <c r="Q74" s="54"/>
      <c r="R74" s="60">
        <f t="shared" si="6"/>
        <v>1</v>
      </c>
      <c r="S74" s="61">
        <f t="shared" si="7"/>
        <v>3</v>
      </c>
      <c r="T74" s="33"/>
      <c r="U74" s="34"/>
      <c r="V74" s="34"/>
      <c r="W74" s="34"/>
      <c r="X74" s="34">
        <v>1</v>
      </c>
      <c r="Y74" s="34"/>
      <c r="Z74" s="34"/>
      <c r="AA74" s="34"/>
    </row>
    <row r="75" spans="1:27" s="186" customFormat="1" x14ac:dyDescent="0.25">
      <c r="A75" s="62">
        <v>65</v>
      </c>
      <c r="B75" s="54" t="s">
        <v>713</v>
      </c>
      <c r="C75" s="54"/>
      <c r="D75" s="54"/>
      <c r="E75" s="55" t="str">
        <f>VLOOKUP(B75,IND!$B$3:$D$121,3,0)</f>
        <v>m</v>
      </c>
      <c r="F75" s="80" t="str">
        <f t="shared" ref="F75:F97" si="8">LEFT(H75,1)</f>
        <v>D</v>
      </c>
      <c r="G75" s="56">
        <v>16</v>
      </c>
      <c r="H75" s="57" t="s">
        <v>648</v>
      </c>
      <c r="I75" s="58" t="s">
        <v>298</v>
      </c>
      <c r="J75" s="58" t="s">
        <v>314</v>
      </c>
      <c r="K75" s="143">
        <f t="shared" ref="K75:K97" si="9">J75*0.0283</f>
        <v>0.14149999999999999</v>
      </c>
      <c r="L75" s="54"/>
      <c r="M75" s="54"/>
      <c r="N75" s="54"/>
      <c r="O75" s="54"/>
      <c r="P75" s="54"/>
      <c r="Q75" s="54"/>
      <c r="R75" s="60">
        <f t="shared" ref="R75:R97" si="10">SUM(T75:AA75)</f>
        <v>5</v>
      </c>
      <c r="S75" s="61">
        <f t="shared" ref="S75:S97" si="11">SUM(L75:R75)</f>
        <v>5</v>
      </c>
      <c r="T75" s="33">
        <v>2</v>
      </c>
      <c r="U75" s="34"/>
      <c r="V75" s="34">
        <v>2</v>
      </c>
      <c r="W75" s="34"/>
      <c r="X75" s="34"/>
      <c r="Y75" s="34"/>
      <c r="Z75" s="34"/>
      <c r="AA75" s="34">
        <v>1</v>
      </c>
    </row>
    <row r="76" spans="1:27" s="186" customFormat="1" x14ac:dyDescent="0.25">
      <c r="A76" s="79">
        <v>66</v>
      </c>
      <c r="B76" s="54" t="s">
        <v>527</v>
      </c>
      <c r="C76" s="54" t="s">
        <v>39</v>
      </c>
      <c r="D76" s="54" t="s">
        <v>29</v>
      </c>
      <c r="E76" s="55" t="str">
        <f>VLOOKUP(B76,IND!$B$3:$D$121,3,0)</f>
        <v>m</v>
      </c>
      <c r="F76" s="80" t="str">
        <f t="shared" si="8"/>
        <v>D</v>
      </c>
      <c r="G76" s="56">
        <v>16</v>
      </c>
      <c r="H76" s="57" t="s">
        <v>574</v>
      </c>
      <c r="I76" s="58" t="s">
        <v>298</v>
      </c>
      <c r="J76" s="58" t="s">
        <v>314</v>
      </c>
      <c r="K76" s="143">
        <f t="shared" si="9"/>
        <v>0.14149999999999999</v>
      </c>
      <c r="L76" s="54"/>
      <c r="M76" s="54"/>
      <c r="N76" s="54">
        <v>1</v>
      </c>
      <c r="O76" s="54"/>
      <c r="P76" s="54"/>
      <c r="Q76" s="54"/>
      <c r="R76" s="60">
        <f t="shared" si="10"/>
        <v>2</v>
      </c>
      <c r="S76" s="61">
        <f t="shared" si="11"/>
        <v>3</v>
      </c>
      <c r="T76" s="33"/>
      <c r="U76" s="34">
        <v>1</v>
      </c>
      <c r="V76" s="34">
        <v>1</v>
      </c>
      <c r="W76" s="34"/>
      <c r="X76" s="34"/>
      <c r="Y76" s="34"/>
      <c r="Z76" s="34"/>
      <c r="AA76" s="34"/>
    </row>
    <row r="77" spans="1:27" s="186" customFormat="1" x14ac:dyDescent="0.25">
      <c r="A77" s="79">
        <v>67</v>
      </c>
      <c r="B77" s="54" t="s">
        <v>512</v>
      </c>
      <c r="C77" s="54" t="s">
        <v>70</v>
      </c>
      <c r="D77" s="54"/>
      <c r="E77" s="55" t="str">
        <f>VLOOKUP(B77,IND!$B$3:$D$121,3,0)</f>
        <v>NM</v>
      </c>
      <c r="F77" s="80" t="str">
        <f t="shared" si="8"/>
        <v>B</v>
      </c>
      <c r="G77" s="56">
        <v>17</v>
      </c>
      <c r="H77" s="57" t="s">
        <v>237</v>
      </c>
      <c r="I77" s="58" t="s">
        <v>277</v>
      </c>
      <c r="J77" s="58" t="s">
        <v>306</v>
      </c>
      <c r="K77" s="143">
        <f t="shared" si="9"/>
        <v>0.26884999999999998</v>
      </c>
      <c r="L77" s="54"/>
      <c r="M77" s="54"/>
      <c r="N77" s="54"/>
      <c r="O77" s="54"/>
      <c r="P77" s="54">
        <v>2</v>
      </c>
      <c r="Q77" s="54"/>
      <c r="R77" s="60">
        <f t="shared" si="10"/>
        <v>4</v>
      </c>
      <c r="S77" s="61">
        <f t="shared" si="11"/>
        <v>6</v>
      </c>
      <c r="T77" s="33">
        <v>3</v>
      </c>
      <c r="U77" s="34"/>
      <c r="V77" s="34"/>
      <c r="W77" s="34"/>
      <c r="X77" s="34"/>
      <c r="Y77" s="34">
        <v>1</v>
      </c>
      <c r="Z77" s="34"/>
      <c r="AA77" s="34"/>
    </row>
    <row r="78" spans="1:27" s="186" customFormat="1" x14ac:dyDescent="0.25">
      <c r="A78" s="62">
        <v>68</v>
      </c>
      <c r="B78" s="85" t="s">
        <v>197</v>
      </c>
      <c r="C78" s="85" t="s">
        <v>162</v>
      </c>
      <c r="D78" s="85"/>
      <c r="E78" s="55" t="str">
        <f>VLOOKUP(B78,IND!$B$3:$D$121,3,0)</f>
        <v>m</v>
      </c>
      <c r="F78" s="80" t="str">
        <f t="shared" si="8"/>
        <v>C</v>
      </c>
      <c r="G78" s="86">
        <v>17</v>
      </c>
      <c r="H78" s="87" t="s">
        <v>252</v>
      </c>
      <c r="I78" s="25" t="s">
        <v>751</v>
      </c>
      <c r="J78" s="25" t="s">
        <v>752</v>
      </c>
      <c r="K78" s="142">
        <f t="shared" si="9"/>
        <v>0.191025</v>
      </c>
      <c r="L78" s="85"/>
      <c r="M78" s="85"/>
      <c r="N78" s="85"/>
      <c r="O78" s="85"/>
      <c r="P78" s="85">
        <v>1</v>
      </c>
      <c r="Q78" s="85"/>
      <c r="R78" s="19">
        <f t="shared" si="10"/>
        <v>3</v>
      </c>
      <c r="S78" s="36">
        <f t="shared" si="11"/>
        <v>4</v>
      </c>
      <c r="T78" s="33">
        <v>1</v>
      </c>
      <c r="U78" s="34"/>
      <c r="V78" s="34"/>
      <c r="W78" s="34"/>
      <c r="X78" s="34">
        <v>1</v>
      </c>
      <c r="Y78" s="34"/>
      <c r="Z78" s="34"/>
      <c r="AA78" s="34">
        <v>1</v>
      </c>
    </row>
    <row r="79" spans="1:27" s="186" customFormat="1" x14ac:dyDescent="0.25">
      <c r="A79" s="79">
        <v>69</v>
      </c>
      <c r="B79" s="85" t="s">
        <v>125</v>
      </c>
      <c r="C79" s="85" t="s">
        <v>39</v>
      </c>
      <c r="D79" s="85"/>
      <c r="E79" s="55" t="str">
        <f>VLOOKUP(B79,IND!$B$3:$D$121,3,0)</f>
        <v>m</v>
      </c>
      <c r="F79" s="80" t="str">
        <f t="shared" si="8"/>
        <v>A</v>
      </c>
      <c r="G79" s="86">
        <v>18</v>
      </c>
      <c r="H79" s="87" t="s">
        <v>265</v>
      </c>
      <c r="I79" s="25" t="s">
        <v>88</v>
      </c>
      <c r="J79" s="25" t="s">
        <v>116</v>
      </c>
      <c r="K79" s="142">
        <f t="shared" si="9"/>
        <v>0.3679</v>
      </c>
      <c r="L79" s="85"/>
      <c r="M79" s="85"/>
      <c r="N79" s="85"/>
      <c r="O79" s="85"/>
      <c r="P79" s="85"/>
      <c r="Q79" s="85"/>
      <c r="R79" s="19">
        <f t="shared" si="10"/>
        <v>13</v>
      </c>
      <c r="S79" s="36">
        <f t="shared" si="11"/>
        <v>13</v>
      </c>
      <c r="T79" s="33">
        <v>4</v>
      </c>
      <c r="U79" s="34"/>
      <c r="V79" s="34">
        <v>1</v>
      </c>
      <c r="W79" s="34"/>
      <c r="X79" s="34">
        <v>2</v>
      </c>
      <c r="Y79" s="34">
        <v>1</v>
      </c>
      <c r="Z79" s="34"/>
      <c r="AA79" s="34">
        <v>5</v>
      </c>
    </row>
    <row r="80" spans="1:27" s="186" customFormat="1" x14ac:dyDescent="0.25">
      <c r="A80" s="79">
        <v>70</v>
      </c>
      <c r="B80" s="54" t="s">
        <v>195</v>
      </c>
      <c r="C80" s="54" t="s">
        <v>49</v>
      </c>
      <c r="D80" s="54"/>
      <c r="E80" s="55" t="str">
        <f>VLOOKUP(B80,IND!$B$3:$D$121,3,0)</f>
        <v>m</v>
      </c>
      <c r="F80" s="80" t="str">
        <f t="shared" si="8"/>
        <v>B</v>
      </c>
      <c r="G80" s="56">
        <v>18</v>
      </c>
      <c r="H80" s="57" t="s">
        <v>94</v>
      </c>
      <c r="I80" s="58" t="s">
        <v>89</v>
      </c>
      <c r="J80" s="58" t="s">
        <v>115</v>
      </c>
      <c r="K80" s="143">
        <f t="shared" si="9"/>
        <v>0.24054999999999999</v>
      </c>
      <c r="L80" s="54"/>
      <c r="M80" s="54"/>
      <c r="N80" s="54"/>
      <c r="O80" s="54"/>
      <c r="P80" s="54">
        <v>1</v>
      </c>
      <c r="Q80" s="54"/>
      <c r="R80" s="60">
        <f t="shared" si="10"/>
        <v>6</v>
      </c>
      <c r="S80" s="61">
        <f t="shared" si="11"/>
        <v>7</v>
      </c>
      <c r="T80" s="33">
        <v>4</v>
      </c>
      <c r="U80" s="34"/>
      <c r="V80" s="34"/>
      <c r="W80" s="34"/>
      <c r="X80" s="34">
        <v>1</v>
      </c>
      <c r="Y80" s="34"/>
      <c r="Z80" s="34"/>
      <c r="AA80" s="34">
        <v>1</v>
      </c>
    </row>
    <row r="81" spans="1:27" s="186" customFormat="1" x14ac:dyDescent="0.25">
      <c r="A81" s="62">
        <v>71</v>
      </c>
      <c r="B81" s="54" t="s">
        <v>402</v>
      </c>
      <c r="C81" s="54" t="s">
        <v>49</v>
      </c>
      <c r="D81" s="54" t="s">
        <v>29</v>
      </c>
      <c r="E81" s="55" t="str">
        <f>VLOOKUP(B81,IND!$B$3:$D$121,3,0)</f>
        <v>m</v>
      </c>
      <c r="F81" s="80" t="str">
        <f t="shared" si="8"/>
        <v>D</v>
      </c>
      <c r="G81" s="56">
        <v>18</v>
      </c>
      <c r="H81" s="57" t="s">
        <v>623</v>
      </c>
      <c r="I81" s="58" t="s">
        <v>507</v>
      </c>
      <c r="J81" s="58" t="s">
        <v>508</v>
      </c>
      <c r="K81" s="143">
        <f t="shared" si="9"/>
        <v>0.12734999999999999</v>
      </c>
      <c r="L81" s="54"/>
      <c r="M81" s="54"/>
      <c r="N81" s="54">
        <v>1</v>
      </c>
      <c r="O81" s="54"/>
      <c r="P81" s="54"/>
      <c r="Q81" s="54"/>
      <c r="R81" s="60">
        <f t="shared" si="10"/>
        <v>2</v>
      </c>
      <c r="S81" s="61">
        <f t="shared" si="11"/>
        <v>3</v>
      </c>
      <c r="T81" s="33"/>
      <c r="U81" s="34"/>
      <c r="V81" s="34"/>
      <c r="W81" s="34"/>
      <c r="X81" s="34">
        <v>2</v>
      </c>
      <c r="Y81" s="34"/>
      <c r="Z81" s="34"/>
      <c r="AA81" s="34"/>
    </row>
    <row r="82" spans="1:27" s="186" customFormat="1" x14ac:dyDescent="0.25">
      <c r="A82" s="79">
        <v>72</v>
      </c>
      <c r="B82" s="85" t="s">
        <v>415</v>
      </c>
      <c r="C82" s="85"/>
      <c r="D82" s="85"/>
      <c r="E82" s="55" t="str">
        <f>VLOOKUP(B82,IND!$B$3:$D$121,3,0)</f>
        <v>m</v>
      </c>
      <c r="F82" s="80" t="str">
        <f t="shared" si="8"/>
        <v>C</v>
      </c>
      <c r="G82" s="86">
        <v>18</v>
      </c>
      <c r="H82" s="87" t="s">
        <v>264</v>
      </c>
      <c r="I82" s="25" t="s">
        <v>279</v>
      </c>
      <c r="J82" s="25" t="s">
        <v>311</v>
      </c>
      <c r="K82" s="142">
        <f t="shared" si="9"/>
        <v>0.1132</v>
      </c>
      <c r="L82" s="85"/>
      <c r="M82" s="85"/>
      <c r="N82" s="85"/>
      <c r="O82" s="85"/>
      <c r="P82" s="85"/>
      <c r="Q82" s="85"/>
      <c r="R82" s="19">
        <f t="shared" si="10"/>
        <v>4</v>
      </c>
      <c r="S82" s="36">
        <f t="shared" si="11"/>
        <v>4</v>
      </c>
      <c r="T82" s="33">
        <v>1</v>
      </c>
      <c r="U82" s="34"/>
      <c r="V82" s="34"/>
      <c r="W82" s="34"/>
      <c r="X82" s="34">
        <v>2</v>
      </c>
      <c r="Y82" s="34"/>
      <c r="Z82" s="34"/>
      <c r="AA82" s="34">
        <v>1</v>
      </c>
    </row>
    <row r="83" spans="1:27" s="186" customFormat="1" x14ac:dyDescent="0.25">
      <c r="A83" s="79">
        <v>73</v>
      </c>
      <c r="B83" s="54" t="s">
        <v>132</v>
      </c>
      <c r="C83" s="54" t="s">
        <v>49</v>
      </c>
      <c r="D83" s="54"/>
      <c r="E83" s="55" t="str">
        <f>VLOOKUP(B83,IND!$B$3:$D$121,3,0)</f>
        <v>m</v>
      </c>
      <c r="F83" s="80" t="str">
        <f t="shared" si="8"/>
        <v>A</v>
      </c>
      <c r="G83" s="56">
        <v>19</v>
      </c>
      <c r="H83" s="57" t="s">
        <v>288</v>
      </c>
      <c r="I83" s="58" t="s">
        <v>461</v>
      </c>
      <c r="J83" s="58" t="s">
        <v>462</v>
      </c>
      <c r="K83" s="143">
        <f t="shared" si="9"/>
        <v>0.28299999999999997</v>
      </c>
      <c r="L83" s="54"/>
      <c r="M83" s="54"/>
      <c r="N83" s="54">
        <v>1</v>
      </c>
      <c r="O83" s="54"/>
      <c r="P83" s="54">
        <v>2</v>
      </c>
      <c r="Q83" s="54"/>
      <c r="R83" s="60">
        <f t="shared" si="10"/>
        <v>2</v>
      </c>
      <c r="S83" s="61">
        <f t="shared" si="11"/>
        <v>5</v>
      </c>
      <c r="T83" s="33">
        <v>1</v>
      </c>
      <c r="U83" s="34">
        <v>1</v>
      </c>
      <c r="V83" s="34"/>
      <c r="W83" s="34"/>
      <c r="X83" s="34"/>
      <c r="Y83" s="34"/>
      <c r="Z83" s="34"/>
      <c r="AA83" s="34"/>
    </row>
    <row r="84" spans="1:27" s="186" customFormat="1" x14ac:dyDescent="0.25">
      <c r="A84" s="62">
        <v>74</v>
      </c>
      <c r="B84" s="54" t="s">
        <v>141</v>
      </c>
      <c r="C84" s="54" t="s">
        <v>39</v>
      </c>
      <c r="D84" s="54"/>
      <c r="E84" s="55" t="str">
        <f>VLOOKUP(B84,IND!$B$3:$D$121,3,0)</f>
        <v>m</v>
      </c>
      <c r="F84" s="80" t="str">
        <f t="shared" si="8"/>
        <v>B</v>
      </c>
      <c r="G84" s="56">
        <v>19</v>
      </c>
      <c r="H84" s="57" t="s">
        <v>341</v>
      </c>
      <c r="I84" s="58" t="s">
        <v>751</v>
      </c>
      <c r="J84" s="58" t="s">
        <v>752</v>
      </c>
      <c r="K84" s="143">
        <f t="shared" si="9"/>
        <v>0.191025</v>
      </c>
      <c r="L84" s="54"/>
      <c r="M84" s="54"/>
      <c r="N84" s="54">
        <v>1</v>
      </c>
      <c r="O84" s="54"/>
      <c r="P84" s="54">
        <v>1</v>
      </c>
      <c r="Q84" s="54"/>
      <c r="R84" s="60">
        <f t="shared" si="10"/>
        <v>1</v>
      </c>
      <c r="S84" s="61">
        <f t="shared" si="11"/>
        <v>3</v>
      </c>
      <c r="T84" s="33"/>
      <c r="U84" s="34"/>
      <c r="V84" s="34"/>
      <c r="W84" s="34"/>
      <c r="X84" s="34">
        <v>1</v>
      </c>
      <c r="Y84" s="34"/>
      <c r="Z84" s="34"/>
      <c r="AA84" s="34"/>
    </row>
    <row r="85" spans="1:27" s="186" customFormat="1" x14ac:dyDescent="0.25">
      <c r="A85" s="79">
        <v>75</v>
      </c>
      <c r="B85" s="85" t="s">
        <v>661</v>
      </c>
      <c r="C85" s="85"/>
      <c r="D85" s="85"/>
      <c r="E85" s="55" t="str">
        <f>VLOOKUP(B85,IND!$B$3:$D$121,3,0)</f>
        <v>m</v>
      </c>
      <c r="F85" s="80" t="str">
        <f t="shared" si="8"/>
        <v>C</v>
      </c>
      <c r="G85" s="86">
        <v>19</v>
      </c>
      <c r="H85" s="87" t="s">
        <v>260</v>
      </c>
      <c r="I85" s="25" t="s">
        <v>301</v>
      </c>
      <c r="J85" s="25" t="s">
        <v>315</v>
      </c>
      <c r="K85" s="142">
        <f t="shared" si="9"/>
        <v>8.4900000000000003E-2</v>
      </c>
      <c r="L85" s="85"/>
      <c r="M85" s="85"/>
      <c r="N85" s="85"/>
      <c r="O85" s="85"/>
      <c r="P85" s="85"/>
      <c r="Q85" s="85"/>
      <c r="R85" s="19">
        <f t="shared" si="10"/>
        <v>3</v>
      </c>
      <c r="S85" s="36">
        <f t="shared" si="11"/>
        <v>3</v>
      </c>
      <c r="T85" s="33">
        <v>1</v>
      </c>
      <c r="U85" s="34"/>
      <c r="V85" s="34"/>
      <c r="W85" s="34"/>
      <c r="X85" s="34">
        <v>1</v>
      </c>
      <c r="Y85" s="34"/>
      <c r="Z85" s="34"/>
      <c r="AA85" s="34">
        <v>1</v>
      </c>
    </row>
    <row r="86" spans="1:27" s="186" customFormat="1" x14ac:dyDescent="0.25">
      <c r="A86" s="79">
        <v>76</v>
      </c>
      <c r="B86" s="54" t="s">
        <v>545</v>
      </c>
      <c r="C86" s="54" t="s">
        <v>49</v>
      </c>
      <c r="D86" s="54" t="s">
        <v>29</v>
      </c>
      <c r="E86" s="55" t="str">
        <f>VLOOKUP(B86,IND!$B$3:$D$121,3,0)</f>
        <v>m</v>
      </c>
      <c r="F86" s="80" t="str">
        <f t="shared" si="8"/>
        <v>C</v>
      </c>
      <c r="G86" s="56">
        <v>19</v>
      </c>
      <c r="H86" s="57" t="s">
        <v>252</v>
      </c>
      <c r="I86" s="58" t="s">
        <v>301</v>
      </c>
      <c r="J86" s="60">
        <v>3</v>
      </c>
      <c r="K86" s="143">
        <f t="shared" si="9"/>
        <v>8.4900000000000003E-2</v>
      </c>
      <c r="L86" s="54"/>
      <c r="M86" s="54"/>
      <c r="N86" s="54"/>
      <c r="O86" s="54"/>
      <c r="P86" s="54"/>
      <c r="Q86" s="54"/>
      <c r="R86" s="60">
        <f t="shared" si="10"/>
        <v>3</v>
      </c>
      <c r="S86" s="61">
        <f t="shared" si="11"/>
        <v>3</v>
      </c>
      <c r="T86" s="33">
        <v>1</v>
      </c>
      <c r="U86" s="34">
        <v>1</v>
      </c>
      <c r="V86" s="34"/>
      <c r="W86" s="34"/>
      <c r="X86" s="34">
        <v>1</v>
      </c>
      <c r="Y86" s="34"/>
      <c r="Z86" s="34"/>
      <c r="AA86" s="34"/>
    </row>
    <row r="87" spans="1:27" s="186" customFormat="1" x14ac:dyDescent="0.25">
      <c r="A87" s="62">
        <v>77</v>
      </c>
      <c r="B87" s="54" t="s">
        <v>421</v>
      </c>
      <c r="C87" s="54" t="s">
        <v>39</v>
      </c>
      <c r="D87" s="54"/>
      <c r="E87" s="55" t="str">
        <f>VLOOKUP(B87,IND!$B$3:$D$121,3,0)</f>
        <v>m</v>
      </c>
      <c r="F87" s="80" t="str">
        <f t="shared" si="8"/>
        <v>D</v>
      </c>
      <c r="G87" s="56">
        <v>19</v>
      </c>
      <c r="H87" s="57" t="s">
        <v>635</v>
      </c>
      <c r="I87" s="58" t="s">
        <v>301</v>
      </c>
      <c r="J87" s="58" t="s">
        <v>315</v>
      </c>
      <c r="K87" s="143">
        <f t="shared" si="9"/>
        <v>8.4900000000000003E-2</v>
      </c>
      <c r="L87" s="54"/>
      <c r="M87" s="54"/>
      <c r="N87" s="54"/>
      <c r="O87" s="54"/>
      <c r="P87" s="54">
        <v>1</v>
      </c>
      <c r="Q87" s="54"/>
      <c r="R87" s="60">
        <f t="shared" si="10"/>
        <v>0</v>
      </c>
      <c r="S87" s="61">
        <f t="shared" si="11"/>
        <v>1</v>
      </c>
      <c r="T87" s="33"/>
      <c r="U87" s="34"/>
      <c r="V87" s="34"/>
      <c r="W87" s="34"/>
      <c r="X87" s="34"/>
      <c r="Y87" s="34"/>
      <c r="Z87" s="34"/>
      <c r="AA87" s="34"/>
    </row>
    <row r="88" spans="1:27" s="186" customFormat="1" x14ac:dyDescent="0.25">
      <c r="A88" s="79">
        <v>78</v>
      </c>
      <c r="B88" s="54" t="s">
        <v>546</v>
      </c>
      <c r="C88" s="54" t="s">
        <v>49</v>
      </c>
      <c r="D88" s="54"/>
      <c r="E88" s="55" t="str">
        <f>VLOOKUP(B88,IND!$B$3:$D$121,3,0)</f>
        <v>m</v>
      </c>
      <c r="F88" s="80" t="str">
        <f t="shared" si="8"/>
        <v>D</v>
      </c>
      <c r="G88" s="56">
        <v>19</v>
      </c>
      <c r="H88" s="57" t="s">
        <v>559</v>
      </c>
      <c r="I88" s="58" t="s">
        <v>301</v>
      </c>
      <c r="J88" s="58" t="s">
        <v>315</v>
      </c>
      <c r="K88" s="143">
        <f t="shared" si="9"/>
        <v>8.4900000000000003E-2</v>
      </c>
      <c r="L88" s="54"/>
      <c r="M88" s="54"/>
      <c r="N88" s="54">
        <v>1</v>
      </c>
      <c r="O88" s="54"/>
      <c r="P88" s="54"/>
      <c r="Q88" s="54"/>
      <c r="R88" s="60">
        <f t="shared" si="10"/>
        <v>0</v>
      </c>
      <c r="S88" s="61">
        <f t="shared" si="11"/>
        <v>1</v>
      </c>
      <c r="T88" s="33"/>
      <c r="U88" s="34"/>
      <c r="V88" s="34"/>
      <c r="W88" s="34"/>
      <c r="X88" s="34"/>
      <c r="Y88" s="34"/>
      <c r="Z88" s="34"/>
      <c r="AA88" s="34"/>
    </row>
    <row r="89" spans="1:27" s="186" customFormat="1" x14ac:dyDescent="0.25">
      <c r="A89" s="79">
        <v>79</v>
      </c>
      <c r="B89" s="54" t="s">
        <v>302</v>
      </c>
      <c r="C89" s="54"/>
      <c r="D89" s="54"/>
      <c r="E89" s="55" t="str">
        <f>VLOOKUP(B89,IND!$B$3:$D$121,3,0)</f>
        <v>m</v>
      </c>
      <c r="F89" s="80" t="str">
        <f t="shared" si="8"/>
        <v>A</v>
      </c>
      <c r="G89" s="56">
        <v>20</v>
      </c>
      <c r="H89" s="57" t="s">
        <v>50</v>
      </c>
      <c r="I89" s="58" t="s">
        <v>289</v>
      </c>
      <c r="J89" s="58" t="s">
        <v>310</v>
      </c>
      <c r="K89" s="143">
        <f t="shared" si="9"/>
        <v>0.21224999999999999</v>
      </c>
      <c r="L89" s="54"/>
      <c r="M89" s="54"/>
      <c r="N89" s="54">
        <v>1</v>
      </c>
      <c r="O89" s="54"/>
      <c r="P89" s="54"/>
      <c r="Q89" s="54">
        <v>1</v>
      </c>
      <c r="R89" s="60">
        <f t="shared" si="10"/>
        <v>0</v>
      </c>
      <c r="S89" s="61">
        <f t="shared" si="11"/>
        <v>2</v>
      </c>
      <c r="T89" s="33"/>
      <c r="U89" s="34"/>
      <c r="V89" s="34"/>
      <c r="W89" s="34"/>
      <c r="X89" s="34"/>
      <c r="Y89" s="34"/>
      <c r="Z89" s="34"/>
      <c r="AA89" s="34"/>
    </row>
    <row r="90" spans="1:27" s="186" customFormat="1" x14ac:dyDescent="0.25">
      <c r="A90" s="62">
        <v>80</v>
      </c>
      <c r="B90" s="54" t="s">
        <v>641</v>
      </c>
      <c r="C90" s="54"/>
      <c r="D90" s="54"/>
      <c r="E90" s="55" t="str">
        <f>VLOOKUP(B90,IND!$B$3:$D$121,3,0)</f>
        <v>NM</v>
      </c>
      <c r="F90" s="80" t="str">
        <f t="shared" si="8"/>
        <v>B</v>
      </c>
      <c r="G90" s="56">
        <v>20</v>
      </c>
      <c r="H90" s="57" t="s">
        <v>339</v>
      </c>
      <c r="I90" s="58" t="s">
        <v>291</v>
      </c>
      <c r="J90" s="58" t="s">
        <v>305</v>
      </c>
      <c r="K90" s="143">
        <f t="shared" si="9"/>
        <v>0.16980000000000001</v>
      </c>
      <c r="L90" s="54"/>
      <c r="M90" s="54"/>
      <c r="N90" s="54"/>
      <c r="O90" s="54"/>
      <c r="P90" s="54"/>
      <c r="Q90" s="54"/>
      <c r="R90" s="60">
        <f t="shared" si="10"/>
        <v>6</v>
      </c>
      <c r="S90" s="61">
        <f t="shared" si="11"/>
        <v>6</v>
      </c>
      <c r="T90" s="33">
        <v>2</v>
      </c>
      <c r="U90" s="34"/>
      <c r="V90" s="34"/>
      <c r="W90" s="34"/>
      <c r="X90" s="34">
        <v>3</v>
      </c>
      <c r="Y90" s="34">
        <v>1</v>
      </c>
      <c r="Z90" s="34"/>
      <c r="AA90" s="34"/>
    </row>
    <row r="91" spans="1:27" s="186" customFormat="1" x14ac:dyDescent="0.25">
      <c r="A91" s="79">
        <v>81</v>
      </c>
      <c r="B91" s="54" t="s">
        <v>644</v>
      </c>
      <c r="C91" s="54"/>
      <c r="D91" s="54"/>
      <c r="E91" s="55" t="str">
        <f>VLOOKUP(B91,IND!$B$3:$D$121,3,0)</f>
        <v>m</v>
      </c>
      <c r="F91" s="80" t="str">
        <f t="shared" si="8"/>
        <v>A</v>
      </c>
      <c r="G91" s="56">
        <v>21</v>
      </c>
      <c r="H91" s="57" t="s">
        <v>40</v>
      </c>
      <c r="I91" s="58" t="s">
        <v>291</v>
      </c>
      <c r="J91" s="58" t="s">
        <v>305</v>
      </c>
      <c r="K91" s="143">
        <f t="shared" si="9"/>
        <v>0.16980000000000001</v>
      </c>
      <c r="L91" s="54"/>
      <c r="M91" s="54"/>
      <c r="N91" s="54">
        <v>1</v>
      </c>
      <c r="O91" s="54"/>
      <c r="P91" s="54"/>
      <c r="Q91" s="54"/>
      <c r="R91" s="60">
        <f t="shared" si="10"/>
        <v>2</v>
      </c>
      <c r="S91" s="61">
        <f t="shared" si="11"/>
        <v>3</v>
      </c>
      <c r="T91" s="33"/>
      <c r="U91" s="34"/>
      <c r="V91" s="34"/>
      <c r="W91" s="34"/>
      <c r="X91" s="34">
        <v>2</v>
      </c>
      <c r="Y91" s="34"/>
      <c r="Z91" s="34"/>
      <c r="AA91" s="34"/>
    </row>
    <row r="92" spans="1:27" s="186" customFormat="1" x14ac:dyDescent="0.25">
      <c r="A92" s="79">
        <v>82</v>
      </c>
      <c r="B92" s="54" t="s">
        <v>418</v>
      </c>
      <c r="C92" s="54" t="s">
        <v>49</v>
      </c>
      <c r="D92" s="54"/>
      <c r="E92" s="55" t="str">
        <f>VLOOKUP(B92,IND!$B$3:$D$121,3,0)</f>
        <v>m</v>
      </c>
      <c r="F92" s="80" t="str">
        <f t="shared" si="8"/>
        <v>B</v>
      </c>
      <c r="G92" s="56">
        <v>21</v>
      </c>
      <c r="H92" s="57" t="s">
        <v>64</v>
      </c>
      <c r="I92" s="58" t="s">
        <v>488</v>
      </c>
      <c r="J92" s="58" t="s">
        <v>489</v>
      </c>
      <c r="K92" s="143">
        <f t="shared" si="9"/>
        <v>9.9049999999999999E-2</v>
      </c>
      <c r="L92" s="54"/>
      <c r="M92" s="54"/>
      <c r="N92" s="54"/>
      <c r="O92" s="54"/>
      <c r="P92" s="54">
        <v>1</v>
      </c>
      <c r="Q92" s="54"/>
      <c r="R92" s="60">
        <f t="shared" si="10"/>
        <v>1</v>
      </c>
      <c r="S92" s="61">
        <f t="shared" si="11"/>
        <v>2</v>
      </c>
      <c r="T92" s="33"/>
      <c r="U92" s="34"/>
      <c r="V92" s="34"/>
      <c r="W92" s="34"/>
      <c r="X92" s="34">
        <v>1</v>
      </c>
      <c r="Y92" s="34"/>
      <c r="Z92" s="34"/>
      <c r="AA92" s="34"/>
    </row>
    <row r="93" spans="1:27" s="186" customFormat="1" x14ac:dyDescent="0.25">
      <c r="A93" s="62">
        <v>83</v>
      </c>
      <c r="B93" s="54" t="s">
        <v>639</v>
      </c>
      <c r="C93" s="54"/>
      <c r="D93" s="54"/>
      <c r="E93" s="55" t="str">
        <f>VLOOKUP(B93,IND!$B$3:$D$121,3,0)</f>
        <v>m</v>
      </c>
      <c r="F93" s="80" t="str">
        <f t="shared" si="8"/>
        <v>D</v>
      </c>
      <c r="G93" s="56">
        <v>21</v>
      </c>
      <c r="H93" s="57" t="s">
        <v>750</v>
      </c>
      <c r="I93" s="58" t="s">
        <v>75</v>
      </c>
      <c r="J93" s="58" t="s">
        <v>106</v>
      </c>
      <c r="K93" s="143">
        <f t="shared" si="9"/>
        <v>5.6599999999999998E-2</v>
      </c>
      <c r="L93" s="54"/>
      <c r="M93" s="54"/>
      <c r="N93" s="54"/>
      <c r="O93" s="54"/>
      <c r="P93" s="54"/>
      <c r="Q93" s="54"/>
      <c r="R93" s="60">
        <f t="shared" si="10"/>
        <v>2</v>
      </c>
      <c r="S93" s="61">
        <f t="shared" si="11"/>
        <v>2</v>
      </c>
      <c r="T93" s="33">
        <v>1</v>
      </c>
      <c r="U93" s="34"/>
      <c r="V93" s="34"/>
      <c r="W93" s="34"/>
      <c r="X93" s="34">
        <v>1</v>
      </c>
      <c r="Y93" s="34"/>
      <c r="Z93" s="34"/>
      <c r="AA93" s="34"/>
    </row>
    <row r="94" spans="1:27" s="186" customFormat="1" x14ac:dyDescent="0.25">
      <c r="A94" s="79">
        <v>84</v>
      </c>
      <c r="B94" s="54" t="s">
        <v>664</v>
      </c>
      <c r="C94" s="54"/>
      <c r="D94" s="54"/>
      <c r="E94" s="55" t="str">
        <f>VLOOKUP(B94,IND!$B$3:$D$121,3,0)</f>
        <v>m</v>
      </c>
      <c r="F94" s="80" t="str">
        <f t="shared" si="8"/>
        <v>B</v>
      </c>
      <c r="G94" s="56">
        <v>26</v>
      </c>
      <c r="H94" s="57" t="s">
        <v>235</v>
      </c>
      <c r="I94" s="58" t="s">
        <v>78</v>
      </c>
      <c r="J94" s="58" t="s">
        <v>78</v>
      </c>
      <c r="K94" s="143">
        <f t="shared" si="9"/>
        <v>0</v>
      </c>
      <c r="L94" s="54"/>
      <c r="M94" s="54"/>
      <c r="N94" s="54"/>
      <c r="O94" s="54"/>
      <c r="P94" s="54"/>
      <c r="Q94" s="54"/>
      <c r="R94" s="60">
        <f t="shared" si="10"/>
        <v>0</v>
      </c>
      <c r="S94" s="61">
        <f t="shared" si="11"/>
        <v>0</v>
      </c>
      <c r="T94" s="33"/>
      <c r="U94" s="34"/>
      <c r="V94" s="34"/>
      <c r="W94" s="34"/>
      <c r="X94" s="34"/>
      <c r="Y94" s="34"/>
      <c r="Z94" s="34"/>
      <c r="AA94" s="34"/>
    </row>
    <row r="95" spans="1:27" s="186" customFormat="1" x14ac:dyDescent="0.25">
      <c r="A95" s="79">
        <v>85</v>
      </c>
      <c r="B95" s="54" t="s">
        <v>548</v>
      </c>
      <c r="C95" s="54" t="s">
        <v>49</v>
      </c>
      <c r="D95" s="54"/>
      <c r="E95" s="55" t="str">
        <f>VLOOKUP(B95,IND!$B$3:$D$121,3,0)</f>
        <v>m</v>
      </c>
      <c r="F95" s="80" t="str">
        <f t="shared" si="8"/>
        <v>C</v>
      </c>
      <c r="G95" s="56">
        <v>26</v>
      </c>
      <c r="H95" s="57" t="s">
        <v>263</v>
      </c>
      <c r="I95" s="58" t="s">
        <v>78</v>
      </c>
      <c r="J95" s="58" t="s">
        <v>78</v>
      </c>
      <c r="K95" s="143">
        <f t="shared" si="9"/>
        <v>0</v>
      </c>
      <c r="L95" s="54"/>
      <c r="M95" s="54"/>
      <c r="N95" s="54"/>
      <c r="O95" s="54"/>
      <c r="P95" s="54"/>
      <c r="Q95" s="54"/>
      <c r="R95" s="60">
        <f t="shared" si="10"/>
        <v>0</v>
      </c>
      <c r="S95" s="61">
        <f t="shared" si="11"/>
        <v>0</v>
      </c>
      <c r="T95" s="33"/>
      <c r="U95" s="34"/>
      <c r="V95" s="34"/>
      <c r="W95" s="34"/>
      <c r="X95" s="34"/>
      <c r="Y95" s="34"/>
      <c r="Z95" s="34"/>
      <c r="AA95" s="34"/>
    </row>
    <row r="96" spans="1:27" s="186" customFormat="1" x14ac:dyDescent="0.25">
      <c r="A96" s="62">
        <v>86</v>
      </c>
      <c r="B96" s="54" t="s">
        <v>554</v>
      </c>
      <c r="C96" s="54" t="s">
        <v>49</v>
      </c>
      <c r="D96" s="54"/>
      <c r="E96" s="55" t="str">
        <f>VLOOKUP(B96,IND!$B$3:$D$121,3,0)</f>
        <v>m</v>
      </c>
      <c r="F96" s="80" t="str">
        <f t="shared" si="8"/>
        <v>D</v>
      </c>
      <c r="G96" s="56">
        <v>26</v>
      </c>
      <c r="H96" s="57" t="s">
        <v>771</v>
      </c>
      <c r="I96" s="58" t="s">
        <v>78</v>
      </c>
      <c r="J96" s="58" t="s">
        <v>78</v>
      </c>
      <c r="K96" s="143">
        <f t="shared" si="9"/>
        <v>0</v>
      </c>
      <c r="L96" s="54"/>
      <c r="M96" s="54"/>
      <c r="N96" s="54"/>
      <c r="O96" s="54"/>
      <c r="P96" s="54"/>
      <c r="Q96" s="54"/>
      <c r="R96" s="60">
        <f t="shared" si="10"/>
        <v>0</v>
      </c>
      <c r="S96" s="61">
        <f t="shared" si="11"/>
        <v>0</v>
      </c>
      <c r="T96" s="33"/>
      <c r="U96" s="34"/>
      <c r="V96" s="34"/>
      <c r="W96" s="34"/>
      <c r="X96" s="34"/>
      <c r="Y96" s="34"/>
      <c r="Z96" s="34"/>
      <c r="AA96" s="34"/>
    </row>
    <row r="97" spans="1:27" s="186" customFormat="1" x14ac:dyDescent="0.25">
      <c r="A97" s="79">
        <v>87</v>
      </c>
      <c r="B97" s="85" t="s">
        <v>638</v>
      </c>
      <c r="C97" s="85" t="s">
        <v>335</v>
      </c>
      <c r="D97" s="85"/>
      <c r="E97" s="55" t="str">
        <f>VLOOKUP(B97,IND!$B$3:$D$121,3,0)</f>
        <v>m</v>
      </c>
      <c r="F97" s="80" t="str">
        <f t="shared" si="8"/>
        <v>D</v>
      </c>
      <c r="G97" s="86">
        <v>26</v>
      </c>
      <c r="H97" s="87" t="s">
        <v>569</v>
      </c>
      <c r="I97" s="25" t="s">
        <v>78</v>
      </c>
      <c r="J97" s="25" t="s">
        <v>78</v>
      </c>
      <c r="K97" s="142">
        <f t="shared" si="9"/>
        <v>0</v>
      </c>
      <c r="L97" s="85"/>
      <c r="M97" s="85"/>
      <c r="N97" s="85"/>
      <c r="O97" s="85"/>
      <c r="P97" s="85"/>
      <c r="Q97" s="85"/>
      <c r="R97" s="19">
        <f t="shared" si="10"/>
        <v>0</v>
      </c>
      <c r="S97" s="36">
        <f t="shared" si="11"/>
        <v>0</v>
      </c>
      <c r="T97" s="33"/>
      <c r="U97" s="34"/>
      <c r="V97" s="34"/>
      <c r="W97" s="34"/>
      <c r="X97" s="34"/>
      <c r="Y97" s="34"/>
      <c r="Z97" s="34"/>
      <c r="AA97" s="34"/>
    </row>
    <row r="98" spans="1:27" x14ac:dyDescent="0.25">
      <c r="A98" s="92"/>
      <c r="B98" s="353"/>
      <c r="C98" s="353"/>
      <c r="D98" s="353"/>
      <c r="E98" s="120"/>
      <c r="F98" s="23"/>
      <c r="G98" s="88"/>
      <c r="H98" s="8"/>
      <c r="J98" s="24"/>
      <c r="K98" s="144"/>
      <c r="L98" s="353"/>
      <c r="M98" s="353"/>
      <c r="N98" s="353"/>
      <c r="O98" s="353"/>
      <c r="P98" s="353"/>
      <c r="Q98" s="353"/>
      <c r="R98" s="92"/>
      <c r="S98" s="3"/>
      <c r="T98" s="354"/>
      <c r="U98" s="354"/>
      <c r="V98" s="354"/>
      <c r="W98" s="354"/>
      <c r="X98" s="354"/>
      <c r="Y98" s="139"/>
      <c r="Z98" s="139"/>
      <c r="AA98" s="29"/>
    </row>
    <row r="99" spans="1:27" x14ac:dyDescent="0.25">
      <c r="A99" s="92"/>
      <c r="B99" s="88" t="s">
        <v>66</v>
      </c>
      <c r="C99" s="350"/>
      <c r="D99" s="350"/>
      <c r="E99" s="350"/>
      <c r="F99" s="350"/>
      <c r="G99" s="350"/>
      <c r="H99" s="8"/>
      <c r="I99" s="37">
        <f>SUM(K99*2.204)</f>
        <v>96.927952799999986</v>
      </c>
      <c r="J99" s="89"/>
      <c r="K99" s="144">
        <f>SUM(K11:K96)</f>
        <v>43.978199999999987</v>
      </c>
      <c r="L99" s="89">
        <f>SUM(L11:L96)</f>
        <v>3</v>
      </c>
      <c r="M99" s="214">
        <f t="shared" ref="M99:Q99" si="12">SUM(M11:M96)</f>
        <v>2</v>
      </c>
      <c r="N99" s="214">
        <f t="shared" si="12"/>
        <v>67</v>
      </c>
      <c r="O99" s="214">
        <f t="shared" si="12"/>
        <v>1</v>
      </c>
      <c r="P99" s="214">
        <f t="shared" si="12"/>
        <v>167</v>
      </c>
      <c r="Q99" s="214">
        <f t="shared" si="12"/>
        <v>22</v>
      </c>
      <c r="R99" s="92">
        <f t="shared" ref="R99:X99" si="13">SUM(R11:R96)</f>
        <v>477</v>
      </c>
      <c r="S99" s="3">
        <f t="shared" si="13"/>
        <v>739</v>
      </c>
      <c r="T99" s="90">
        <f t="shared" si="13"/>
        <v>178</v>
      </c>
      <c r="U99" s="90">
        <f t="shared" si="13"/>
        <v>38</v>
      </c>
      <c r="V99" s="90">
        <f t="shared" si="13"/>
        <v>32</v>
      </c>
      <c r="W99" s="135">
        <f t="shared" si="13"/>
        <v>1</v>
      </c>
      <c r="X99" s="90">
        <f t="shared" si="13"/>
        <v>131</v>
      </c>
      <c r="Y99" s="212"/>
      <c r="Z99" s="135">
        <f>SUM(Z11:Z96)</f>
        <v>1</v>
      </c>
      <c r="AA99" s="90">
        <f>SUM(AA11:AA96)</f>
        <v>76</v>
      </c>
    </row>
    <row r="100" spans="1:27" x14ac:dyDescent="0.25">
      <c r="A100" s="92"/>
      <c r="B100" s="351"/>
      <c r="C100" s="351"/>
      <c r="D100" s="351"/>
      <c r="E100" s="211"/>
      <c r="F100" s="89"/>
      <c r="G100" s="88"/>
      <c r="H100" s="8"/>
      <c r="I100" s="89"/>
      <c r="J100" s="89"/>
      <c r="K100" s="144"/>
      <c r="L100" s="351"/>
      <c r="M100" s="351"/>
      <c r="N100" s="351"/>
      <c r="O100" s="351"/>
      <c r="P100" s="351"/>
      <c r="Q100" s="351"/>
      <c r="R100" s="92"/>
      <c r="S100" s="3"/>
      <c r="T100" s="352"/>
      <c r="U100" s="352"/>
      <c r="V100" s="352"/>
      <c r="W100" s="352"/>
      <c r="X100" s="352"/>
      <c r="Y100" s="212"/>
      <c r="Z100" s="135"/>
    </row>
    <row r="101" spans="1:27" s="186" customFormat="1" x14ac:dyDescent="0.25">
      <c r="A101" s="216"/>
      <c r="B101" s="214"/>
      <c r="C101" s="214"/>
      <c r="D101" s="214"/>
      <c r="E101" s="214"/>
      <c r="F101" s="214"/>
      <c r="G101" s="213"/>
      <c r="H101" s="8"/>
      <c r="I101" s="214"/>
      <c r="J101" s="214"/>
      <c r="K101" s="144"/>
      <c r="L101" s="214"/>
      <c r="M101" s="214"/>
      <c r="N101" s="214"/>
      <c r="O101" s="214"/>
      <c r="P101" s="214"/>
      <c r="Q101" s="214"/>
      <c r="R101" s="216"/>
      <c r="S101" s="3"/>
      <c r="T101" s="215"/>
      <c r="U101" s="215"/>
      <c r="V101" s="215"/>
      <c r="W101" s="215"/>
      <c r="X101" s="215"/>
      <c r="Y101" s="215"/>
      <c r="Z101" s="215"/>
      <c r="AA101" s="26"/>
    </row>
    <row r="102" spans="1:27" s="186" customFormat="1" x14ac:dyDescent="0.25">
      <c r="A102" s="79">
        <v>1</v>
      </c>
      <c r="B102" s="55" t="s">
        <v>214</v>
      </c>
      <c r="C102" s="55"/>
      <c r="D102" s="55"/>
      <c r="E102" s="55" t="s">
        <v>768</v>
      </c>
      <c r="F102" s="80" t="s">
        <v>14</v>
      </c>
      <c r="G102" s="63">
        <v>1</v>
      </c>
      <c r="H102" s="69" t="s">
        <v>290</v>
      </c>
      <c r="I102" s="70" t="s">
        <v>769</v>
      </c>
      <c r="J102" s="70" t="s">
        <v>770</v>
      </c>
      <c r="K102" s="143">
        <v>5.1081500000000002</v>
      </c>
      <c r="L102" s="55"/>
      <c r="M102" s="55"/>
      <c r="N102" s="55"/>
      <c r="O102" s="55">
        <v>1</v>
      </c>
      <c r="P102" s="55">
        <v>1</v>
      </c>
      <c r="Q102" s="55"/>
      <c r="R102" s="60">
        <v>10</v>
      </c>
      <c r="S102" s="61">
        <v>12</v>
      </c>
      <c r="T102" s="30"/>
      <c r="U102" s="31"/>
      <c r="V102" s="31"/>
      <c r="W102" s="31"/>
      <c r="X102" s="31">
        <v>7</v>
      </c>
      <c r="Y102" s="31">
        <v>3</v>
      </c>
      <c r="Z102" s="31"/>
      <c r="AA102" s="31"/>
    </row>
    <row r="103" spans="1:27" s="186" customFormat="1" x14ac:dyDescent="0.25">
      <c r="A103" s="64">
        <v>5</v>
      </c>
      <c r="B103" s="54" t="s">
        <v>211</v>
      </c>
      <c r="C103" s="54" t="s">
        <v>251</v>
      </c>
      <c r="D103" s="54"/>
      <c r="E103" s="55" t="s">
        <v>550</v>
      </c>
      <c r="F103" s="80" t="s">
        <v>14</v>
      </c>
      <c r="G103" s="63">
        <v>2</v>
      </c>
      <c r="H103" s="57" t="s">
        <v>62</v>
      </c>
      <c r="I103" s="58" t="s">
        <v>759</v>
      </c>
      <c r="J103" s="58" t="s">
        <v>760</v>
      </c>
      <c r="K103" s="143">
        <v>2.0093000000000001</v>
      </c>
      <c r="L103" s="54"/>
      <c r="M103" s="54"/>
      <c r="N103" s="54">
        <v>10</v>
      </c>
      <c r="O103" s="54"/>
      <c r="P103" s="54">
        <v>8</v>
      </c>
      <c r="Q103" s="54">
        <v>1</v>
      </c>
      <c r="R103" s="60">
        <v>13</v>
      </c>
      <c r="S103" s="61">
        <v>32</v>
      </c>
      <c r="T103" s="33">
        <v>6</v>
      </c>
      <c r="U103" s="34"/>
      <c r="V103" s="34"/>
      <c r="W103" s="34"/>
      <c r="X103" s="34">
        <v>5</v>
      </c>
      <c r="Y103" s="34">
        <v>1</v>
      </c>
      <c r="Z103" s="34"/>
      <c r="AA103" s="34">
        <v>1</v>
      </c>
    </row>
    <row r="104" spans="1:27" s="186" customFormat="1" x14ac:dyDescent="0.25">
      <c r="A104" s="84">
        <v>2</v>
      </c>
      <c r="B104" s="85" t="s">
        <v>130</v>
      </c>
      <c r="C104" s="85" t="s">
        <v>39</v>
      </c>
      <c r="D104" s="85"/>
      <c r="E104" s="55" t="s">
        <v>550</v>
      </c>
      <c r="F104" s="80" t="s">
        <v>13</v>
      </c>
      <c r="G104" s="86">
        <v>1</v>
      </c>
      <c r="H104" s="87" t="s">
        <v>244</v>
      </c>
      <c r="I104" s="25" t="s">
        <v>727</v>
      </c>
      <c r="J104" s="83" t="s">
        <v>728</v>
      </c>
      <c r="K104" s="142">
        <v>1.8677999999999999</v>
      </c>
      <c r="L104" s="85">
        <v>1</v>
      </c>
      <c r="M104" s="85"/>
      <c r="N104" s="85"/>
      <c r="O104" s="85"/>
      <c r="P104" s="85">
        <v>12</v>
      </c>
      <c r="Q104" s="85"/>
      <c r="R104" s="19">
        <v>15</v>
      </c>
      <c r="S104" s="36">
        <v>28</v>
      </c>
      <c r="T104" s="33">
        <v>7</v>
      </c>
      <c r="U104" s="34">
        <v>2</v>
      </c>
      <c r="V104" s="34">
        <v>1</v>
      </c>
      <c r="W104" s="34"/>
      <c r="X104" s="34">
        <v>2</v>
      </c>
      <c r="Y104" s="34">
        <v>1</v>
      </c>
      <c r="Z104" s="34"/>
      <c r="AA104" s="34">
        <v>2</v>
      </c>
    </row>
    <row r="105" spans="1:27" x14ac:dyDescent="0.25">
      <c r="B105" t="s">
        <v>121</v>
      </c>
      <c r="F105" t="s">
        <v>437</v>
      </c>
    </row>
    <row r="106" spans="1:27" x14ac:dyDescent="0.25">
      <c r="B106" t="s">
        <v>214</v>
      </c>
      <c r="C106" t="s">
        <v>31</v>
      </c>
      <c r="D106" t="s">
        <v>32</v>
      </c>
      <c r="F106">
        <v>8</v>
      </c>
      <c r="G106" t="s">
        <v>290</v>
      </c>
      <c r="H106" t="s">
        <v>769</v>
      </c>
    </row>
    <row r="107" spans="1:27" x14ac:dyDescent="0.25">
      <c r="B107" t="s">
        <v>211</v>
      </c>
      <c r="C107" t="s">
        <v>251</v>
      </c>
      <c r="D107" t="s">
        <v>32</v>
      </c>
      <c r="F107">
        <v>7</v>
      </c>
      <c r="G107" t="s">
        <v>62</v>
      </c>
      <c r="H107" t="s">
        <v>759</v>
      </c>
    </row>
    <row r="108" spans="1:27" x14ac:dyDescent="0.25">
      <c r="B108" t="s">
        <v>130</v>
      </c>
      <c r="C108" t="s">
        <v>39</v>
      </c>
      <c r="D108" t="s">
        <v>778</v>
      </c>
      <c r="F108">
        <v>6</v>
      </c>
      <c r="G108" t="s">
        <v>244</v>
      </c>
      <c r="H108" t="s">
        <v>727</v>
      </c>
    </row>
    <row r="109" spans="1:27" s="186" customFormat="1" x14ac:dyDescent="0.25">
      <c r="B109" s="186" t="s">
        <v>783</v>
      </c>
      <c r="K109" s="140"/>
      <c r="S109" s="35"/>
      <c r="T109" s="26"/>
      <c r="U109" s="26"/>
      <c r="V109" s="26"/>
      <c r="W109" s="26"/>
      <c r="X109" s="26"/>
      <c r="Y109" s="26"/>
      <c r="Z109" s="26"/>
      <c r="AA109" s="26"/>
    </row>
    <row r="110" spans="1:27" s="186" customFormat="1" x14ac:dyDescent="0.25">
      <c r="B110" s="186" t="s">
        <v>532</v>
      </c>
      <c r="C110" s="186" t="s">
        <v>39</v>
      </c>
      <c r="D110" s="186" t="s">
        <v>29</v>
      </c>
      <c r="F110" s="186">
        <v>3</v>
      </c>
      <c r="G110" s="186" t="s">
        <v>465</v>
      </c>
      <c r="H110" s="186" t="s">
        <v>753</v>
      </c>
      <c r="K110" s="140"/>
      <c r="S110" s="35"/>
      <c r="T110" s="26"/>
      <c r="U110" s="26"/>
      <c r="V110" s="26"/>
      <c r="W110" s="26"/>
      <c r="X110" s="26"/>
      <c r="Y110" s="26"/>
      <c r="Z110" s="26"/>
      <c r="AA110" s="26"/>
    </row>
    <row r="111" spans="1:27" s="186" customFormat="1" x14ac:dyDescent="0.25">
      <c r="B111" s="186" t="s">
        <v>510</v>
      </c>
      <c r="C111" s="186" t="s">
        <v>335</v>
      </c>
      <c r="D111" s="186" t="s">
        <v>32</v>
      </c>
      <c r="F111" s="186">
        <v>3</v>
      </c>
      <c r="G111" s="186" t="s">
        <v>557</v>
      </c>
      <c r="H111" s="186" t="s">
        <v>739</v>
      </c>
      <c r="K111" s="140"/>
      <c r="S111" s="35"/>
      <c r="T111" s="26"/>
      <c r="U111" s="26"/>
      <c r="V111" s="26"/>
      <c r="W111" s="26"/>
      <c r="X111" s="26"/>
      <c r="Y111" s="26"/>
      <c r="Z111" s="26"/>
      <c r="AA111" s="26"/>
    </row>
    <row r="112" spans="1:27" x14ac:dyDescent="0.25">
      <c r="A112" s="186"/>
      <c r="B112" s="186"/>
      <c r="C112" s="186"/>
      <c r="D112" s="186"/>
      <c r="F112" s="186"/>
      <c r="G112" s="186"/>
      <c r="H112" s="186"/>
    </row>
    <row r="113" spans="6:27" x14ac:dyDescent="0.25">
      <c r="F113" t="s">
        <v>436</v>
      </c>
      <c r="I113" s="186"/>
      <c r="J113" s="186"/>
    </row>
    <row r="114" spans="6:27" x14ac:dyDescent="0.25">
      <c r="I114" s="186"/>
      <c r="J114" s="186"/>
    </row>
    <row r="115" spans="6:27" x14ac:dyDescent="0.25">
      <c r="F115" t="s">
        <v>124</v>
      </c>
      <c r="G115" t="s">
        <v>171</v>
      </c>
      <c r="H115" s="108" t="s">
        <v>368</v>
      </c>
      <c r="I115" t="s">
        <v>520</v>
      </c>
    </row>
    <row r="116" spans="6:27" x14ac:dyDescent="0.25">
      <c r="F116" t="s">
        <v>322</v>
      </c>
      <c r="G116" t="s">
        <v>386</v>
      </c>
      <c r="H116" s="108" t="s">
        <v>779</v>
      </c>
      <c r="I116" t="s">
        <v>214</v>
      </c>
    </row>
    <row r="117" spans="6:27" x14ac:dyDescent="0.25">
      <c r="F117" t="s">
        <v>323</v>
      </c>
      <c r="G117" t="s">
        <v>780</v>
      </c>
      <c r="H117" t="s">
        <v>374</v>
      </c>
      <c r="I117" t="s">
        <v>668</v>
      </c>
    </row>
    <row r="119" spans="6:27" x14ac:dyDescent="0.25">
      <c r="G119" s="108"/>
    </row>
    <row r="121" spans="6:27" x14ac:dyDescent="0.25">
      <c r="G121" s="109" t="s">
        <v>781</v>
      </c>
    </row>
    <row r="122" spans="6:27" x14ac:dyDescent="0.25">
      <c r="G122" s="109" t="s">
        <v>324</v>
      </c>
    </row>
    <row r="123" spans="6:27" x14ac:dyDescent="0.25">
      <c r="G123" s="109" t="s">
        <v>325</v>
      </c>
    </row>
    <row r="124" spans="6:27" x14ac:dyDescent="0.25">
      <c r="G124" s="109" t="s">
        <v>214</v>
      </c>
      <c r="H124" s="186" t="s">
        <v>769</v>
      </c>
      <c r="S124"/>
      <c r="T124"/>
      <c r="U124"/>
      <c r="V124"/>
      <c r="W124" s="125"/>
      <c r="X124"/>
      <c r="Y124" s="186"/>
      <c r="Z124" s="125"/>
      <c r="AA124"/>
    </row>
    <row r="125" spans="6:27" x14ac:dyDescent="0.25">
      <c r="G125" s="109" t="s">
        <v>211</v>
      </c>
      <c r="H125" t="s">
        <v>759</v>
      </c>
      <c r="S125"/>
      <c r="T125"/>
      <c r="U125"/>
      <c r="V125"/>
      <c r="W125" s="125"/>
      <c r="X125"/>
      <c r="Y125" s="186"/>
      <c r="Z125" s="125"/>
      <c r="AA125"/>
    </row>
    <row r="126" spans="6:27" x14ac:dyDescent="0.25">
      <c r="G126" s="109" t="s">
        <v>447</v>
      </c>
      <c r="H126" t="s">
        <v>761</v>
      </c>
      <c r="S126"/>
      <c r="T126"/>
      <c r="U126"/>
      <c r="V126"/>
      <c r="W126" s="125"/>
      <c r="X126"/>
      <c r="Y126" s="186"/>
      <c r="Z126" s="125"/>
      <c r="AA126"/>
    </row>
    <row r="127" spans="6:27" x14ac:dyDescent="0.25">
      <c r="G127" s="109" t="s">
        <v>539</v>
      </c>
      <c r="H127" t="s">
        <v>764</v>
      </c>
      <c r="S127"/>
      <c r="T127"/>
      <c r="U127"/>
      <c r="V127"/>
      <c r="W127" s="125"/>
      <c r="X127"/>
      <c r="Y127" s="186"/>
      <c r="Z127" s="125"/>
      <c r="AA127"/>
    </row>
    <row r="128" spans="6:27" x14ac:dyDescent="0.25">
      <c r="G128" s="109" t="s">
        <v>285</v>
      </c>
      <c r="H128" t="s">
        <v>366</v>
      </c>
      <c r="S128"/>
      <c r="T128"/>
      <c r="U128"/>
      <c r="V128"/>
      <c r="W128" s="125"/>
      <c r="X128"/>
      <c r="Y128" s="186"/>
      <c r="Z128" s="125"/>
      <c r="AA128"/>
    </row>
    <row r="129" spans="7:27" x14ac:dyDescent="0.25">
      <c r="G129" s="109" t="s">
        <v>411</v>
      </c>
      <c r="H129" s="186" t="s">
        <v>366</v>
      </c>
      <c r="S129"/>
      <c r="T129"/>
      <c r="U129"/>
      <c r="V129"/>
      <c r="W129" s="125"/>
      <c r="X129"/>
      <c r="Y129" s="186"/>
      <c r="Z129" s="125"/>
      <c r="AA129"/>
    </row>
    <row r="130" spans="7:27" x14ac:dyDescent="0.25">
      <c r="G130" s="109" t="s">
        <v>326</v>
      </c>
      <c r="S130"/>
      <c r="T130"/>
      <c r="U130"/>
      <c r="V130"/>
      <c r="W130" s="125"/>
      <c r="X130"/>
      <c r="Y130" s="186"/>
      <c r="Z130" s="125"/>
      <c r="AA130"/>
    </row>
    <row r="131" spans="7:27" x14ac:dyDescent="0.25">
      <c r="G131" s="109" t="s">
        <v>130</v>
      </c>
      <c r="H131" s="186" t="s">
        <v>727</v>
      </c>
      <c r="S131"/>
      <c r="T131"/>
      <c r="U131"/>
      <c r="V131"/>
      <c r="W131" s="125"/>
      <c r="X131"/>
      <c r="Y131" s="186"/>
      <c r="Z131" s="125"/>
      <c r="AA131"/>
    </row>
    <row r="132" spans="7:27" x14ac:dyDescent="0.25">
      <c r="G132" s="109" t="s">
        <v>520</v>
      </c>
      <c r="H132" t="s">
        <v>729</v>
      </c>
      <c r="S132"/>
      <c r="T132"/>
      <c r="U132"/>
      <c r="V132"/>
      <c r="W132" s="125"/>
      <c r="X132"/>
      <c r="Y132" s="186"/>
      <c r="Z132" s="125"/>
      <c r="AA132"/>
    </row>
    <row r="133" spans="7:27" x14ac:dyDescent="0.25">
      <c r="G133" s="109" t="s">
        <v>207</v>
      </c>
      <c r="H133" t="s">
        <v>731</v>
      </c>
      <c r="S133"/>
      <c r="T133"/>
      <c r="U133"/>
      <c r="V133"/>
      <c r="W133" s="125"/>
      <c r="X133"/>
      <c r="Y133" s="186"/>
      <c r="Z133" s="125"/>
      <c r="AA133"/>
    </row>
    <row r="134" spans="7:27" x14ac:dyDescent="0.25">
      <c r="G134" s="109" t="s">
        <v>149</v>
      </c>
      <c r="H134" t="s">
        <v>79</v>
      </c>
      <c r="S134"/>
      <c r="T134"/>
      <c r="U134"/>
      <c r="V134"/>
      <c r="W134" s="125"/>
      <c r="X134"/>
      <c r="Y134" s="186"/>
      <c r="Z134" s="125"/>
      <c r="AA134"/>
    </row>
    <row r="135" spans="7:27" x14ac:dyDescent="0.25">
      <c r="G135" s="109" t="s">
        <v>194</v>
      </c>
      <c r="H135" t="s">
        <v>226</v>
      </c>
      <c r="S135"/>
      <c r="T135"/>
      <c r="U135"/>
      <c r="V135"/>
      <c r="W135" s="125"/>
      <c r="X135"/>
      <c r="Y135" s="186"/>
      <c r="Z135" s="125"/>
      <c r="AA135"/>
    </row>
    <row r="136" spans="7:27" x14ac:dyDescent="0.25">
      <c r="G136" s="109" t="s">
        <v>327</v>
      </c>
    </row>
    <row r="137" spans="7:27" x14ac:dyDescent="0.25">
      <c r="G137" s="109" t="s">
        <v>532</v>
      </c>
      <c r="H137" t="s">
        <v>753</v>
      </c>
    </row>
    <row r="138" spans="7:27" x14ac:dyDescent="0.25">
      <c r="G138" s="109" t="s">
        <v>210</v>
      </c>
      <c r="H138" t="s">
        <v>240</v>
      </c>
    </row>
    <row r="139" spans="7:27" x14ac:dyDescent="0.25">
      <c r="G139" s="109" t="s">
        <v>491</v>
      </c>
      <c r="H139" t="s">
        <v>364</v>
      </c>
    </row>
    <row r="140" spans="7:27" x14ac:dyDescent="0.25">
      <c r="G140" s="109" t="s">
        <v>668</v>
      </c>
      <c r="H140" t="s">
        <v>755</v>
      </c>
    </row>
    <row r="141" spans="7:27" x14ac:dyDescent="0.25">
      <c r="G141" t="s">
        <v>575</v>
      </c>
      <c r="H141" t="s">
        <v>757</v>
      </c>
    </row>
    <row r="142" spans="7:27" x14ac:dyDescent="0.25">
      <c r="G142" t="s">
        <v>782</v>
      </c>
    </row>
    <row r="143" spans="7:27" x14ac:dyDescent="0.25">
      <c r="G143" t="s">
        <v>510</v>
      </c>
      <c r="H143" t="s">
        <v>739</v>
      </c>
    </row>
    <row r="144" spans="7:27" x14ac:dyDescent="0.25">
      <c r="G144" t="s">
        <v>549</v>
      </c>
      <c r="H144" t="s">
        <v>82</v>
      </c>
    </row>
    <row r="145" spans="7:8" x14ac:dyDescent="0.25">
      <c r="G145" t="s">
        <v>435</v>
      </c>
      <c r="H145" t="s">
        <v>741</v>
      </c>
    </row>
    <row r="146" spans="7:8" x14ac:dyDescent="0.25">
      <c r="G146" t="s">
        <v>137</v>
      </c>
      <c r="H146" t="s">
        <v>284</v>
      </c>
    </row>
    <row r="147" spans="7:8" x14ac:dyDescent="0.25">
      <c r="G147" t="s">
        <v>410</v>
      </c>
      <c r="H147" t="s">
        <v>228</v>
      </c>
    </row>
  </sheetData>
  <sortState ref="B11:AA97">
    <sortCondition descending="1" ref="I11:I97"/>
  </sortState>
  <mergeCells count="13">
    <mergeCell ref="B98:D98"/>
    <mergeCell ref="L98:Q98"/>
    <mergeCell ref="T98:X98"/>
    <mergeCell ref="C99:G99"/>
    <mergeCell ref="B100:D100"/>
    <mergeCell ref="L100:Q100"/>
    <mergeCell ref="T100:X100"/>
    <mergeCell ref="B7:D7"/>
    <mergeCell ref="C2:D2"/>
    <mergeCell ref="C3:D3"/>
    <mergeCell ref="C4:D4"/>
    <mergeCell ref="C5:D5"/>
    <mergeCell ref="C6:D6"/>
  </mergeCells>
  <pageMargins left="0.7" right="0.7" top="0.75" bottom="0.75" header="0.3" footer="0.3"/>
  <pageSetup paperSize="9" scale="83" fitToWidth="0"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L145"/>
  <sheetViews>
    <sheetView workbookViewId="0">
      <pane ySplit="10" topLeftCell="A11" activePane="bottomLeft" state="frozen"/>
      <selection activeCell="N38" sqref="N38"/>
      <selection pane="bottomLeft" activeCell="T10" sqref="T10"/>
    </sheetView>
  </sheetViews>
  <sheetFormatPr defaultRowHeight="15" x14ac:dyDescent="0.25"/>
  <cols>
    <col min="1" max="1" width="3" bestFit="1" customWidth="1"/>
    <col min="2" max="2" width="14.5703125" bestFit="1" customWidth="1"/>
    <col min="3" max="3" width="12.85546875" customWidth="1"/>
    <col min="4" max="5" width="9.140625" customWidth="1"/>
    <col min="6" max="6" width="9.140625" style="186" customWidth="1"/>
    <col min="7" max="8" width="10.7109375" bestFit="1" customWidth="1"/>
    <col min="10" max="10" width="9.140625" hidden="1" customWidth="1"/>
    <col min="11" max="11" width="7.85546875" hidden="1" customWidth="1"/>
    <col min="12" max="12" width="2.7109375" bestFit="1" customWidth="1"/>
    <col min="13" max="14" width="2.140625" style="186" customWidth="1"/>
    <col min="15" max="16" width="2.140625" customWidth="1"/>
    <col min="17" max="19" width="3.5703125" hidden="1" customWidth="1"/>
    <col min="20" max="20" width="3.5703125" style="186" customWidth="1"/>
    <col min="21" max="21" width="3.5703125" customWidth="1"/>
    <col min="22" max="22" width="3.5703125" bestFit="1" customWidth="1"/>
    <col min="23" max="23" width="2.7109375" hidden="1" customWidth="1"/>
    <col min="24" max="24" width="2.7109375" bestFit="1" customWidth="1"/>
    <col min="25" max="25" width="3.5703125" bestFit="1" customWidth="1"/>
    <col min="26" max="26" width="3.5703125" style="35" bestFit="1" customWidth="1"/>
    <col min="27" max="29" width="3.28515625" style="26" bestFit="1" customWidth="1"/>
    <col min="30" max="30" width="3.28515625" style="26" customWidth="1"/>
    <col min="31" max="31" width="4.140625" style="26" bestFit="1" customWidth="1"/>
    <col min="32" max="32" width="4.140625" style="26" hidden="1" customWidth="1"/>
    <col min="33" max="33" width="3.28515625" style="26" customWidth="1"/>
    <col min="34" max="34" width="2.7109375" style="26" bestFit="1" customWidth="1"/>
  </cols>
  <sheetData>
    <row r="1" spans="1:34" x14ac:dyDescent="0.25">
      <c r="L1" s="103"/>
      <c r="M1" s="224"/>
      <c r="N1" s="224" t="s">
        <v>4</v>
      </c>
      <c r="O1" s="103"/>
      <c r="P1" s="103"/>
      <c r="W1" s="103"/>
    </row>
    <row r="2" spans="1:34" x14ac:dyDescent="0.25">
      <c r="B2" s="1" t="s">
        <v>328</v>
      </c>
      <c r="C2" s="348"/>
      <c r="D2" s="348"/>
      <c r="E2" s="105"/>
      <c r="F2" s="223"/>
      <c r="G2" s="3"/>
      <c r="H2" s="4"/>
      <c r="I2" s="105"/>
      <c r="J2" s="105"/>
      <c r="K2" s="105"/>
      <c r="L2" s="103" t="s">
        <v>9</v>
      </c>
      <c r="M2" s="224"/>
      <c r="N2" s="224" t="s">
        <v>7</v>
      </c>
      <c r="O2" s="103" t="s">
        <v>0</v>
      </c>
      <c r="P2" s="103"/>
      <c r="Q2" s="103"/>
      <c r="R2" s="103"/>
      <c r="S2" s="103"/>
      <c r="T2" s="224"/>
      <c r="U2" s="103"/>
      <c r="V2" s="103"/>
      <c r="W2" s="103"/>
      <c r="X2" s="103"/>
      <c r="Y2" s="106"/>
      <c r="Z2" s="3"/>
      <c r="AA2" s="104"/>
      <c r="AB2" s="104" t="s">
        <v>0</v>
      </c>
      <c r="AE2" s="28"/>
      <c r="AF2" s="28"/>
      <c r="AG2" s="28"/>
      <c r="AH2" s="28"/>
    </row>
    <row r="3" spans="1:34" x14ac:dyDescent="0.25">
      <c r="A3" s="1"/>
      <c r="B3" s="1" t="s">
        <v>389</v>
      </c>
      <c r="C3" s="348"/>
      <c r="D3" s="348"/>
      <c r="E3" s="105"/>
      <c r="F3" s="223"/>
      <c r="G3" s="3"/>
      <c r="H3" s="4"/>
      <c r="I3" s="105"/>
      <c r="J3" s="105"/>
      <c r="K3" s="105"/>
      <c r="L3" s="103" t="s">
        <v>12</v>
      </c>
      <c r="M3" s="224" t="s">
        <v>763</v>
      </c>
      <c r="N3" s="224" t="s">
        <v>3</v>
      </c>
      <c r="O3" s="103" t="s">
        <v>2</v>
      </c>
      <c r="P3" s="103"/>
      <c r="Q3" s="103"/>
      <c r="R3" s="103"/>
      <c r="S3" s="103"/>
      <c r="T3" s="224"/>
      <c r="U3" s="103"/>
      <c r="V3" s="103"/>
      <c r="W3" s="103"/>
      <c r="X3" s="103" t="s">
        <v>5</v>
      </c>
      <c r="Y3" s="106" t="s">
        <v>4</v>
      </c>
      <c r="Z3" s="3"/>
      <c r="AA3" s="104"/>
      <c r="AB3" s="104" t="s">
        <v>2</v>
      </c>
      <c r="AC3" s="28" t="s">
        <v>763</v>
      </c>
      <c r="AD3" s="28"/>
      <c r="AE3" s="104" t="s">
        <v>5</v>
      </c>
      <c r="AF3" s="163"/>
      <c r="AG3" s="104"/>
      <c r="AH3" s="104"/>
    </row>
    <row r="4" spans="1:34" x14ac:dyDescent="0.25">
      <c r="A4" s="1"/>
      <c r="B4" s="21" t="s">
        <v>784</v>
      </c>
      <c r="C4" s="348"/>
      <c r="D4" s="348"/>
      <c r="E4" s="105"/>
      <c r="F4" s="223"/>
      <c r="G4" s="3"/>
      <c r="H4" s="4"/>
      <c r="I4" s="105"/>
      <c r="J4" s="105"/>
      <c r="K4" s="105"/>
      <c r="L4" s="103" t="s">
        <v>15</v>
      </c>
      <c r="M4" s="224" t="s">
        <v>8</v>
      </c>
      <c r="N4" s="224" t="s">
        <v>1</v>
      </c>
      <c r="O4" s="103" t="s">
        <v>3</v>
      </c>
      <c r="P4" s="103"/>
      <c r="Q4" s="103"/>
      <c r="R4" s="103" t="s">
        <v>8</v>
      </c>
      <c r="S4" s="103"/>
      <c r="T4" s="224" t="s">
        <v>6</v>
      </c>
      <c r="U4" s="103"/>
      <c r="V4" s="103"/>
      <c r="W4" s="103"/>
      <c r="X4" s="103" t="s">
        <v>7</v>
      </c>
      <c r="Y4" s="106" t="s">
        <v>3</v>
      </c>
      <c r="Z4" s="3" t="s">
        <v>4</v>
      </c>
      <c r="AA4" s="104"/>
      <c r="AB4" s="104" t="s">
        <v>3</v>
      </c>
      <c r="AC4" s="28" t="s">
        <v>8</v>
      </c>
      <c r="AD4" s="104" t="s">
        <v>8</v>
      </c>
      <c r="AE4" s="104" t="s">
        <v>7</v>
      </c>
      <c r="AF4" s="163"/>
      <c r="AG4" s="104"/>
      <c r="AH4" s="104"/>
    </row>
    <row r="5" spans="1:34" x14ac:dyDescent="0.25">
      <c r="A5" s="1"/>
      <c r="B5" s="1" t="s">
        <v>478</v>
      </c>
      <c r="C5" s="348"/>
      <c r="D5" s="348"/>
      <c r="E5" s="105"/>
      <c r="F5" s="223"/>
      <c r="G5" s="3"/>
      <c r="H5" s="4"/>
      <c r="I5" s="105"/>
      <c r="J5" s="105"/>
      <c r="K5" s="105"/>
      <c r="L5" s="103" t="s">
        <v>9</v>
      </c>
      <c r="M5" s="224" t="s">
        <v>3</v>
      </c>
      <c r="N5" s="224" t="s">
        <v>12</v>
      </c>
      <c r="O5" s="103" t="s">
        <v>9</v>
      </c>
      <c r="P5" s="103" t="s">
        <v>7</v>
      </c>
      <c r="Q5" s="103"/>
      <c r="R5" s="103" t="s">
        <v>2</v>
      </c>
      <c r="S5" s="103"/>
      <c r="T5" s="224" t="s">
        <v>3</v>
      </c>
      <c r="U5" s="103"/>
      <c r="V5" s="103"/>
      <c r="W5" s="103"/>
      <c r="X5" s="103" t="s">
        <v>11</v>
      </c>
      <c r="Y5" s="106" t="s">
        <v>8</v>
      </c>
      <c r="Z5" s="3" t="s">
        <v>3</v>
      </c>
      <c r="AA5" s="104"/>
      <c r="AB5" s="104" t="s">
        <v>9</v>
      </c>
      <c r="AC5" s="28" t="s">
        <v>3</v>
      </c>
      <c r="AD5" s="104" t="s">
        <v>2</v>
      </c>
      <c r="AE5" s="104" t="s">
        <v>11</v>
      </c>
      <c r="AF5" s="163"/>
      <c r="AG5" s="104" t="s">
        <v>13</v>
      </c>
      <c r="AH5" s="104" t="s">
        <v>7</v>
      </c>
    </row>
    <row r="6" spans="1:34" x14ac:dyDescent="0.25">
      <c r="A6" s="1"/>
      <c r="B6" s="1"/>
      <c r="C6" s="348"/>
      <c r="D6" s="348"/>
      <c r="E6" s="105"/>
      <c r="F6" s="223"/>
      <c r="G6" s="3"/>
      <c r="H6" s="4"/>
      <c r="I6" s="105"/>
      <c r="J6" s="105"/>
      <c r="K6" s="105"/>
      <c r="L6" s="103" t="s">
        <v>2</v>
      </c>
      <c r="M6" s="224" t="s">
        <v>4</v>
      </c>
      <c r="N6" s="224" t="s">
        <v>13</v>
      </c>
      <c r="O6" s="103" t="s">
        <v>12</v>
      </c>
      <c r="P6" s="103" t="s">
        <v>3</v>
      </c>
      <c r="Q6" s="103" t="s">
        <v>13</v>
      </c>
      <c r="R6" s="103" t="s">
        <v>14</v>
      </c>
      <c r="S6" s="103"/>
      <c r="T6" s="224" t="s">
        <v>12</v>
      </c>
      <c r="U6" s="103"/>
      <c r="V6" s="103" t="s">
        <v>8</v>
      </c>
      <c r="W6" s="103" t="s">
        <v>16</v>
      </c>
      <c r="X6" s="103" t="s">
        <v>4</v>
      </c>
      <c r="Y6" s="106"/>
      <c r="Z6" s="3" t="s">
        <v>4</v>
      </c>
      <c r="AA6" s="104" t="s">
        <v>8</v>
      </c>
      <c r="AB6" s="104" t="s">
        <v>12</v>
      </c>
      <c r="AC6" s="28" t="s">
        <v>4</v>
      </c>
      <c r="AD6" s="104" t="s">
        <v>14</v>
      </c>
      <c r="AE6" s="104" t="s">
        <v>4</v>
      </c>
      <c r="AF6" s="163"/>
      <c r="AG6" s="104" t="s">
        <v>14</v>
      </c>
      <c r="AH6" s="104" t="s">
        <v>3</v>
      </c>
    </row>
    <row r="7" spans="1:34" x14ac:dyDescent="0.25">
      <c r="A7" s="1"/>
      <c r="B7" s="117"/>
      <c r="C7" s="117"/>
      <c r="D7" s="117"/>
      <c r="E7" s="105"/>
      <c r="F7" s="223"/>
      <c r="G7" s="3"/>
      <c r="H7" s="4"/>
      <c r="I7" s="105"/>
      <c r="J7" s="105"/>
      <c r="K7" s="105"/>
      <c r="L7" s="103" t="s">
        <v>14</v>
      </c>
      <c r="M7" s="224" t="s">
        <v>4</v>
      </c>
      <c r="N7" s="224" t="s">
        <v>14</v>
      </c>
      <c r="O7" s="103" t="s">
        <v>15</v>
      </c>
      <c r="P7" s="103" t="s">
        <v>9</v>
      </c>
      <c r="Q7" s="103" t="s">
        <v>14</v>
      </c>
      <c r="R7" s="103" t="s">
        <v>11</v>
      </c>
      <c r="S7" s="103" t="s">
        <v>15</v>
      </c>
      <c r="T7" s="224" t="s">
        <v>27</v>
      </c>
      <c r="U7" s="103" t="s">
        <v>2</v>
      </c>
      <c r="V7" s="103" t="s">
        <v>3</v>
      </c>
      <c r="W7" s="103" t="s">
        <v>3</v>
      </c>
      <c r="X7" s="103" t="s">
        <v>11</v>
      </c>
      <c r="Y7" s="106" t="s">
        <v>9</v>
      </c>
      <c r="Z7" s="3" t="s">
        <v>14</v>
      </c>
      <c r="AA7" s="104" t="s">
        <v>3</v>
      </c>
      <c r="AB7" s="104" t="s">
        <v>15</v>
      </c>
      <c r="AC7" s="104" t="s">
        <v>4</v>
      </c>
      <c r="AD7" s="104" t="s">
        <v>11</v>
      </c>
      <c r="AE7" s="104" t="s">
        <v>11</v>
      </c>
      <c r="AF7" s="163" t="s">
        <v>15</v>
      </c>
      <c r="AG7" s="104" t="s">
        <v>16</v>
      </c>
      <c r="AH7" s="104" t="s">
        <v>9</v>
      </c>
    </row>
    <row r="8" spans="1:34" x14ac:dyDescent="0.25">
      <c r="A8" s="1"/>
      <c r="B8" s="105"/>
      <c r="C8" s="105"/>
      <c r="D8" s="105"/>
      <c r="E8" s="105"/>
      <c r="F8" s="223"/>
      <c r="G8" s="3"/>
      <c r="H8" s="4"/>
      <c r="I8" s="105"/>
      <c r="J8" s="105"/>
      <c r="K8" s="105"/>
      <c r="L8" s="103" t="s">
        <v>4</v>
      </c>
      <c r="M8" s="224" t="s">
        <v>17</v>
      </c>
      <c r="N8" s="224" t="s">
        <v>6</v>
      </c>
      <c r="O8" s="103" t="s">
        <v>17</v>
      </c>
      <c r="P8" s="103" t="s">
        <v>12</v>
      </c>
      <c r="Q8" s="103" t="s">
        <v>16</v>
      </c>
      <c r="R8" s="103" t="s">
        <v>6</v>
      </c>
      <c r="S8" s="103" t="s">
        <v>14</v>
      </c>
      <c r="T8" s="224" t="s">
        <v>17</v>
      </c>
      <c r="U8" s="103" t="s">
        <v>16</v>
      </c>
      <c r="V8" s="103" t="s">
        <v>9</v>
      </c>
      <c r="W8" s="103" t="s">
        <v>2</v>
      </c>
      <c r="X8" s="103" t="s">
        <v>12</v>
      </c>
      <c r="Y8" s="106" t="s">
        <v>8</v>
      </c>
      <c r="Z8" s="3" t="s">
        <v>2</v>
      </c>
      <c r="AA8" s="104" t="s">
        <v>9</v>
      </c>
      <c r="AB8" s="104" t="s">
        <v>17</v>
      </c>
      <c r="AC8" s="104" t="s">
        <v>17</v>
      </c>
      <c r="AD8" s="104" t="s">
        <v>6</v>
      </c>
      <c r="AE8" s="104" t="s">
        <v>12</v>
      </c>
      <c r="AF8" s="163" t="s">
        <v>14</v>
      </c>
      <c r="AG8" s="104" t="s">
        <v>16</v>
      </c>
      <c r="AH8" s="104" t="s">
        <v>12</v>
      </c>
    </row>
    <row r="9" spans="1:34" s="186" customFormat="1" x14ac:dyDescent="0.25">
      <c r="A9" s="1"/>
      <c r="B9" s="223"/>
      <c r="C9" s="223"/>
      <c r="D9" s="223"/>
      <c r="F9" s="223"/>
      <c r="G9" s="3"/>
      <c r="H9" s="4"/>
      <c r="I9" s="223"/>
      <c r="J9" s="223"/>
      <c r="K9" s="223"/>
      <c r="L9" s="103" t="s">
        <v>17</v>
      </c>
      <c r="M9" s="224" t="s">
        <v>15</v>
      </c>
      <c r="N9" s="224" t="s">
        <v>10</v>
      </c>
      <c r="O9" s="103" t="s">
        <v>1</v>
      </c>
      <c r="P9" s="103" t="s">
        <v>15</v>
      </c>
      <c r="Q9" s="103" t="s">
        <v>16</v>
      </c>
      <c r="R9" s="103" t="s">
        <v>17</v>
      </c>
      <c r="S9" s="103" t="s">
        <v>13</v>
      </c>
      <c r="T9" s="224" t="s">
        <v>1</v>
      </c>
      <c r="U9" s="103" t="s">
        <v>15</v>
      </c>
      <c r="V9" s="103" t="s">
        <v>4</v>
      </c>
      <c r="W9" s="103" t="s">
        <v>17</v>
      </c>
      <c r="X9" s="103" t="s">
        <v>27</v>
      </c>
      <c r="Y9" s="106" t="s">
        <v>16</v>
      </c>
      <c r="Z9" s="3" t="s">
        <v>16</v>
      </c>
      <c r="AA9" s="104" t="s">
        <v>4</v>
      </c>
      <c r="AB9" s="104" t="s">
        <v>1</v>
      </c>
      <c r="AC9" s="104" t="s">
        <v>15</v>
      </c>
      <c r="AD9" s="104" t="s">
        <v>17</v>
      </c>
      <c r="AE9" s="104" t="s">
        <v>27</v>
      </c>
      <c r="AF9" s="163" t="s">
        <v>13</v>
      </c>
      <c r="AG9" s="104"/>
      <c r="AH9" s="104" t="s">
        <v>15</v>
      </c>
    </row>
    <row r="10" spans="1:34" x14ac:dyDescent="0.25">
      <c r="A10" s="1" t="s">
        <v>18</v>
      </c>
      <c r="B10" s="105" t="s">
        <v>19</v>
      </c>
      <c r="C10" s="105" t="s">
        <v>20</v>
      </c>
      <c r="D10" s="105" t="s">
        <v>21</v>
      </c>
      <c r="E10" s="223" t="s">
        <v>669</v>
      </c>
      <c r="F10" s="223"/>
      <c r="G10" s="3" t="s">
        <v>25</v>
      </c>
      <c r="H10" s="4" t="s">
        <v>22</v>
      </c>
      <c r="I10" s="105" t="s">
        <v>23</v>
      </c>
      <c r="J10" s="105"/>
      <c r="K10" s="105" t="s">
        <v>24</v>
      </c>
      <c r="L10" s="217" t="s">
        <v>725</v>
      </c>
      <c r="M10" s="217" t="s">
        <v>791</v>
      </c>
      <c r="N10" s="217" t="s">
        <v>801</v>
      </c>
      <c r="O10" s="217" t="s">
        <v>171</v>
      </c>
      <c r="P10" s="217" t="s">
        <v>785</v>
      </c>
      <c r="Q10" s="217" t="s">
        <v>170</v>
      </c>
      <c r="R10" s="217" t="s">
        <v>176</v>
      </c>
      <c r="S10" s="217" t="s">
        <v>786</v>
      </c>
      <c r="T10" s="217" t="s">
        <v>1072</v>
      </c>
      <c r="U10" s="217" t="s">
        <v>787</v>
      </c>
      <c r="V10" s="217" t="s">
        <v>173</v>
      </c>
      <c r="W10" s="217" t="s">
        <v>788</v>
      </c>
      <c r="X10" s="217" t="s">
        <v>175</v>
      </c>
    </row>
    <row r="11" spans="1:34" x14ac:dyDescent="0.25">
      <c r="A11" s="55">
        <v>1</v>
      </c>
      <c r="B11" s="55" t="s">
        <v>549</v>
      </c>
      <c r="C11" s="55" t="s">
        <v>49</v>
      </c>
      <c r="D11" s="55" t="s">
        <v>29</v>
      </c>
      <c r="E11" s="55" t="s">
        <v>550</v>
      </c>
      <c r="F11" s="55" t="str">
        <f t="shared" ref="F11:F42" si="0">LEFT(H11,1)</f>
        <v>B</v>
      </c>
      <c r="G11" s="69">
        <v>1</v>
      </c>
      <c r="H11" s="69" t="s">
        <v>61</v>
      </c>
      <c r="I11" s="70" t="s">
        <v>482</v>
      </c>
      <c r="J11" s="64">
        <v>310</v>
      </c>
      <c r="K11" s="115">
        <f t="shared" ref="K11:K42" si="1">J11*0.0283</f>
        <v>8.7729999999999997</v>
      </c>
      <c r="L11" s="55">
        <v>2</v>
      </c>
      <c r="M11" s="55"/>
      <c r="N11" s="55"/>
      <c r="O11" s="55">
        <v>1</v>
      </c>
      <c r="P11" s="55"/>
      <c r="Q11" s="55"/>
      <c r="R11" s="55"/>
      <c r="S11" s="55"/>
      <c r="T11" s="55"/>
      <c r="U11" s="55"/>
      <c r="V11" s="55"/>
      <c r="W11" s="55"/>
      <c r="X11" s="55"/>
      <c r="Y11" s="60">
        <f t="shared" ref="Y11:Y42" si="2">SUM(AA11:AH11)</f>
        <v>6</v>
      </c>
      <c r="Z11" s="61">
        <f t="shared" ref="Z11:Z42" si="3">SUM(L11:Y11)</f>
        <v>9</v>
      </c>
      <c r="AA11" s="30"/>
      <c r="AB11" s="31"/>
      <c r="AC11" s="31"/>
      <c r="AD11" s="31"/>
      <c r="AE11" s="31">
        <v>4</v>
      </c>
      <c r="AF11" s="31"/>
      <c r="AG11" s="31"/>
      <c r="AH11" s="31">
        <v>2</v>
      </c>
    </row>
    <row r="12" spans="1:34" x14ac:dyDescent="0.25">
      <c r="A12" s="85">
        <v>2</v>
      </c>
      <c r="B12" s="54" t="s">
        <v>563</v>
      </c>
      <c r="C12" s="54" t="s">
        <v>49</v>
      </c>
      <c r="D12" s="54"/>
      <c r="E12" s="55" t="s">
        <v>550</v>
      </c>
      <c r="F12" s="55" t="str">
        <f t="shared" si="0"/>
        <v>A</v>
      </c>
      <c r="G12" s="56">
        <v>1</v>
      </c>
      <c r="H12" s="57" t="s">
        <v>95</v>
      </c>
      <c r="I12" s="58" t="s">
        <v>789</v>
      </c>
      <c r="J12" s="70" t="s">
        <v>790</v>
      </c>
      <c r="K12" s="115">
        <f t="shared" si="1"/>
        <v>7.5560999999999998</v>
      </c>
      <c r="L12" s="54">
        <v>1</v>
      </c>
      <c r="M12" s="54">
        <v>1</v>
      </c>
      <c r="N12" s="54"/>
      <c r="O12" s="54"/>
      <c r="P12" s="54">
        <v>1</v>
      </c>
      <c r="Q12" s="54"/>
      <c r="R12" s="54"/>
      <c r="S12" s="54"/>
      <c r="T12" s="54"/>
      <c r="U12" s="54"/>
      <c r="V12" s="54"/>
      <c r="W12" s="54"/>
      <c r="X12" s="54">
        <v>1</v>
      </c>
      <c r="Y12" s="60">
        <f t="shared" si="2"/>
        <v>2</v>
      </c>
      <c r="Z12" s="61">
        <f t="shared" si="3"/>
        <v>6</v>
      </c>
      <c r="AA12" s="33"/>
      <c r="AB12" s="34"/>
      <c r="AC12" s="34">
        <v>1</v>
      </c>
      <c r="AD12" s="34"/>
      <c r="AE12" s="34">
        <v>1</v>
      </c>
      <c r="AF12" s="34"/>
      <c r="AG12" s="34"/>
      <c r="AH12" s="34"/>
    </row>
    <row r="13" spans="1:34" x14ac:dyDescent="0.25">
      <c r="A13" s="54">
        <v>3</v>
      </c>
      <c r="B13" s="85" t="s">
        <v>661</v>
      </c>
      <c r="C13" s="85"/>
      <c r="D13" s="85"/>
      <c r="E13" s="55" t="s">
        <v>550</v>
      </c>
      <c r="F13" s="55" t="str">
        <f t="shared" si="0"/>
        <v>D</v>
      </c>
      <c r="G13" s="81">
        <v>1</v>
      </c>
      <c r="H13" s="87" t="s">
        <v>626</v>
      </c>
      <c r="I13" s="25" t="s">
        <v>811</v>
      </c>
      <c r="J13" s="25" t="s">
        <v>812</v>
      </c>
      <c r="K13" s="115">
        <f t="shared" si="1"/>
        <v>5.78735</v>
      </c>
      <c r="L13" s="85">
        <v>1</v>
      </c>
      <c r="M13" s="85"/>
      <c r="N13" s="85"/>
      <c r="O13" s="85"/>
      <c r="P13" s="85"/>
      <c r="Q13" s="85"/>
      <c r="R13" s="85"/>
      <c r="S13" s="85"/>
      <c r="T13" s="85"/>
      <c r="U13" s="85">
        <v>1</v>
      </c>
      <c r="V13" s="85">
        <v>1</v>
      </c>
      <c r="W13" s="85"/>
      <c r="X13" s="85">
        <v>1</v>
      </c>
      <c r="Y13" s="60">
        <f t="shared" si="2"/>
        <v>1</v>
      </c>
      <c r="Z13" s="61">
        <f t="shared" si="3"/>
        <v>5</v>
      </c>
      <c r="AA13" s="33"/>
      <c r="AB13" s="34"/>
      <c r="AC13" s="34"/>
      <c r="AD13" s="34"/>
      <c r="AE13" s="34"/>
      <c r="AF13" s="34"/>
      <c r="AG13" s="34"/>
      <c r="AH13" s="34">
        <v>1</v>
      </c>
    </row>
    <row r="14" spans="1:34" x14ac:dyDescent="0.25">
      <c r="A14" s="54">
        <v>4</v>
      </c>
      <c r="B14" s="54" t="s">
        <v>491</v>
      </c>
      <c r="C14" s="54"/>
      <c r="D14" s="54"/>
      <c r="E14" s="55" t="s">
        <v>670</v>
      </c>
      <c r="F14" s="55" t="str">
        <f t="shared" si="0"/>
        <v>C</v>
      </c>
      <c r="G14" s="87">
        <v>1</v>
      </c>
      <c r="H14" s="87" t="s">
        <v>429</v>
      </c>
      <c r="I14" s="25" t="s">
        <v>802</v>
      </c>
      <c r="J14" s="25" t="s">
        <v>803</v>
      </c>
      <c r="K14" s="115">
        <f t="shared" si="1"/>
        <v>5.0091000000000001</v>
      </c>
      <c r="L14" s="85">
        <v>1</v>
      </c>
      <c r="M14" s="85"/>
      <c r="N14" s="85"/>
      <c r="O14" s="85"/>
      <c r="P14" s="85"/>
      <c r="Q14" s="85"/>
      <c r="R14" s="85"/>
      <c r="S14" s="85"/>
      <c r="T14" s="85"/>
      <c r="U14" s="85"/>
      <c r="V14" s="85"/>
      <c r="W14" s="85"/>
      <c r="X14" s="85">
        <v>2</v>
      </c>
      <c r="Y14" s="60">
        <f t="shared" si="2"/>
        <v>0</v>
      </c>
      <c r="Z14" s="61">
        <f t="shared" si="3"/>
        <v>3</v>
      </c>
      <c r="AA14" s="33"/>
      <c r="AB14" s="34"/>
      <c r="AC14" s="34"/>
      <c r="AD14" s="34"/>
      <c r="AE14" s="34"/>
      <c r="AF14" s="34"/>
      <c r="AG14" s="34"/>
      <c r="AH14" s="34"/>
    </row>
    <row r="15" spans="1:34" x14ac:dyDescent="0.25">
      <c r="A15" s="85">
        <v>5</v>
      </c>
      <c r="B15" s="85" t="s">
        <v>125</v>
      </c>
      <c r="C15" s="85" t="s">
        <v>39</v>
      </c>
      <c r="D15" s="85"/>
      <c r="E15" s="55" t="s">
        <v>550</v>
      </c>
      <c r="F15" s="55" t="str">
        <f t="shared" si="0"/>
        <v>B</v>
      </c>
      <c r="G15" s="63">
        <v>2</v>
      </c>
      <c r="H15" s="57" t="s">
        <v>299</v>
      </c>
      <c r="I15" s="58" t="s">
        <v>795</v>
      </c>
      <c r="J15" s="58" t="s">
        <v>796</v>
      </c>
      <c r="K15" s="115">
        <f t="shared" si="1"/>
        <v>8.0937999999999999</v>
      </c>
      <c r="L15" s="54">
        <v>2</v>
      </c>
      <c r="M15" s="54"/>
      <c r="N15" s="54"/>
      <c r="O15" s="54"/>
      <c r="P15" s="54"/>
      <c r="Q15" s="54"/>
      <c r="R15" s="54"/>
      <c r="S15" s="54"/>
      <c r="T15" s="54"/>
      <c r="U15" s="54"/>
      <c r="V15" s="54"/>
      <c r="W15" s="54"/>
      <c r="X15" s="54">
        <v>1</v>
      </c>
      <c r="Y15" s="60">
        <f t="shared" si="2"/>
        <v>3</v>
      </c>
      <c r="Z15" s="61">
        <f t="shared" si="3"/>
        <v>6</v>
      </c>
      <c r="AA15" s="33"/>
      <c r="AB15" s="34"/>
      <c r="AC15" s="34"/>
      <c r="AD15" s="34"/>
      <c r="AE15" s="34">
        <v>2</v>
      </c>
      <c r="AF15" s="34"/>
      <c r="AG15" s="34">
        <v>1</v>
      </c>
      <c r="AH15" s="34"/>
    </row>
    <row r="16" spans="1:34" x14ac:dyDescent="0.25">
      <c r="A16" s="85">
        <v>6</v>
      </c>
      <c r="B16" s="54" t="s">
        <v>539</v>
      </c>
      <c r="C16" s="54" t="s">
        <v>127</v>
      </c>
      <c r="D16" s="54"/>
      <c r="E16" s="55" t="s">
        <v>550</v>
      </c>
      <c r="F16" s="55" t="str">
        <f t="shared" si="0"/>
        <v>A</v>
      </c>
      <c r="G16" s="56">
        <v>2</v>
      </c>
      <c r="H16" s="57" t="s">
        <v>57</v>
      </c>
      <c r="I16" s="58" t="s">
        <v>792</v>
      </c>
      <c r="J16" s="58" t="s">
        <v>793</v>
      </c>
      <c r="K16" s="115">
        <f t="shared" si="1"/>
        <v>5.3203999999999994</v>
      </c>
      <c r="L16" s="54">
        <v>1</v>
      </c>
      <c r="M16" s="54"/>
      <c r="N16" s="54"/>
      <c r="O16" s="54"/>
      <c r="P16" s="54"/>
      <c r="Q16" s="54"/>
      <c r="R16" s="54"/>
      <c r="S16" s="54"/>
      <c r="T16" s="54"/>
      <c r="U16" s="54"/>
      <c r="V16" s="54"/>
      <c r="W16" s="54"/>
      <c r="X16" s="54"/>
      <c r="Y16" s="60">
        <f t="shared" si="2"/>
        <v>13</v>
      </c>
      <c r="Z16" s="61">
        <f t="shared" si="3"/>
        <v>14</v>
      </c>
      <c r="AA16" s="33"/>
      <c r="AB16" s="34"/>
      <c r="AC16" s="34">
        <v>1</v>
      </c>
      <c r="AD16" s="34"/>
      <c r="AE16" s="34">
        <v>9</v>
      </c>
      <c r="AF16" s="34"/>
      <c r="AG16" s="34"/>
      <c r="AH16" s="34">
        <v>3</v>
      </c>
    </row>
    <row r="17" spans="1:34" x14ac:dyDescent="0.25">
      <c r="A17" s="85">
        <v>7</v>
      </c>
      <c r="B17" s="85" t="s">
        <v>135</v>
      </c>
      <c r="C17" s="85" t="s">
        <v>39</v>
      </c>
      <c r="D17" s="85"/>
      <c r="E17" s="55" t="s">
        <v>550</v>
      </c>
      <c r="F17" s="55" t="str">
        <f t="shared" si="0"/>
        <v>D</v>
      </c>
      <c r="G17" s="81">
        <v>2</v>
      </c>
      <c r="H17" s="87" t="s">
        <v>629</v>
      </c>
      <c r="I17" s="25" t="s">
        <v>813</v>
      </c>
      <c r="J17" s="25" t="s">
        <v>814</v>
      </c>
      <c r="K17" s="115">
        <f t="shared" si="1"/>
        <v>5.0373999999999999</v>
      </c>
      <c r="L17" s="85">
        <v>1</v>
      </c>
      <c r="M17" s="85"/>
      <c r="N17" s="85"/>
      <c r="O17" s="85"/>
      <c r="P17" s="85"/>
      <c r="Q17" s="85"/>
      <c r="R17" s="85"/>
      <c r="S17" s="85"/>
      <c r="T17" s="85"/>
      <c r="U17" s="85"/>
      <c r="V17" s="85">
        <v>2</v>
      </c>
      <c r="W17" s="85"/>
      <c r="X17" s="85"/>
      <c r="Y17" s="60">
        <f t="shared" si="2"/>
        <v>9</v>
      </c>
      <c r="Z17" s="61">
        <f t="shared" si="3"/>
        <v>12</v>
      </c>
      <c r="AA17" s="33"/>
      <c r="AB17" s="34"/>
      <c r="AC17" s="34"/>
      <c r="AD17" s="34"/>
      <c r="AE17" s="34">
        <v>5</v>
      </c>
      <c r="AF17" s="34"/>
      <c r="AG17" s="34">
        <v>3</v>
      </c>
      <c r="AH17" s="34">
        <v>1</v>
      </c>
    </row>
    <row r="18" spans="1:34" x14ac:dyDescent="0.25">
      <c r="A18" s="54">
        <v>8</v>
      </c>
      <c r="B18" s="85" t="s">
        <v>804</v>
      </c>
      <c r="C18" s="85" t="s">
        <v>47</v>
      </c>
      <c r="D18" s="85"/>
      <c r="E18" s="55" t="s">
        <v>670</v>
      </c>
      <c r="F18" s="55" t="str">
        <f t="shared" si="0"/>
        <v>C</v>
      </c>
      <c r="G18" s="87">
        <v>2</v>
      </c>
      <c r="H18" s="87" t="s">
        <v>254</v>
      </c>
      <c r="I18" s="25" t="s">
        <v>493</v>
      </c>
      <c r="J18" s="25" t="s">
        <v>494</v>
      </c>
      <c r="K18" s="115">
        <f t="shared" si="1"/>
        <v>4.8109999999999999</v>
      </c>
      <c r="L18" s="85">
        <v>1</v>
      </c>
      <c r="M18" s="85"/>
      <c r="N18" s="85"/>
      <c r="O18" s="85"/>
      <c r="P18" s="85"/>
      <c r="Q18" s="85"/>
      <c r="R18" s="85"/>
      <c r="S18" s="85"/>
      <c r="T18" s="85"/>
      <c r="U18" s="85"/>
      <c r="V18" s="85"/>
      <c r="W18" s="85"/>
      <c r="X18" s="85"/>
      <c r="Y18" s="60">
        <f t="shared" si="2"/>
        <v>2</v>
      </c>
      <c r="Z18" s="61">
        <f t="shared" si="3"/>
        <v>3</v>
      </c>
      <c r="AA18" s="33"/>
      <c r="AB18" s="34"/>
      <c r="AC18" s="34"/>
      <c r="AD18" s="34"/>
      <c r="AE18" s="34">
        <v>1</v>
      </c>
      <c r="AF18" s="34"/>
      <c r="AG18" s="34"/>
      <c r="AH18" s="34">
        <v>1</v>
      </c>
    </row>
    <row r="19" spans="1:34" x14ac:dyDescent="0.25">
      <c r="A19" s="54">
        <v>9</v>
      </c>
      <c r="B19" s="85" t="s">
        <v>195</v>
      </c>
      <c r="C19" s="85" t="s">
        <v>49</v>
      </c>
      <c r="D19" s="85"/>
      <c r="E19" s="55" t="s">
        <v>550</v>
      </c>
      <c r="F19" s="55" t="str">
        <f t="shared" si="0"/>
        <v>D</v>
      </c>
      <c r="G19" s="63">
        <v>3</v>
      </c>
      <c r="H19" s="57" t="s">
        <v>627</v>
      </c>
      <c r="I19" s="58" t="s">
        <v>802</v>
      </c>
      <c r="J19" s="58" t="s">
        <v>803</v>
      </c>
      <c r="K19" s="115">
        <f t="shared" si="1"/>
        <v>5.0091000000000001</v>
      </c>
      <c r="L19" s="54">
        <v>1</v>
      </c>
      <c r="M19" s="54"/>
      <c r="N19" s="54"/>
      <c r="O19" s="54"/>
      <c r="P19" s="54"/>
      <c r="Q19" s="54"/>
      <c r="R19" s="54"/>
      <c r="S19" s="54"/>
      <c r="T19" s="54"/>
      <c r="U19" s="54"/>
      <c r="V19" s="54"/>
      <c r="W19" s="54"/>
      <c r="X19" s="54"/>
      <c r="Y19" s="60">
        <f t="shared" si="2"/>
        <v>2</v>
      </c>
      <c r="Z19" s="61">
        <f t="shared" si="3"/>
        <v>3</v>
      </c>
      <c r="AA19" s="33"/>
      <c r="AB19" s="34"/>
      <c r="AC19" s="34"/>
      <c r="AD19" s="34"/>
      <c r="AE19" s="34"/>
      <c r="AF19" s="34"/>
      <c r="AG19" s="34">
        <v>2</v>
      </c>
      <c r="AH19" s="34"/>
    </row>
    <row r="20" spans="1:34" x14ac:dyDescent="0.25">
      <c r="A20" s="54">
        <v>10</v>
      </c>
      <c r="B20" s="54" t="s">
        <v>537</v>
      </c>
      <c r="C20" s="54" t="s">
        <v>49</v>
      </c>
      <c r="D20" s="54"/>
      <c r="E20" s="55" t="s">
        <v>550</v>
      </c>
      <c r="F20" s="55" t="str">
        <f t="shared" si="0"/>
        <v>B</v>
      </c>
      <c r="G20" s="56">
        <v>3</v>
      </c>
      <c r="H20" s="57" t="s">
        <v>336</v>
      </c>
      <c r="I20" s="58" t="s">
        <v>797</v>
      </c>
      <c r="J20" s="60">
        <v>166</v>
      </c>
      <c r="K20" s="115">
        <f t="shared" si="1"/>
        <v>4.6978</v>
      </c>
      <c r="L20" s="54">
        <v>1</v>
      </c>
      <c r="M20" s="54"/>
      <c r="N20" s="54"/>
      <c r="O20" s="54"/>
      <c r="P20" s="54"/>
      <c r="Q20" s="54"/>
      <c r="R20" s="54"/>
      <c r="S20" s="54"/>
      <c r="T20" s="54"/>
      <c r="U20" s="54"/>
      <c r="V20" s="54"/>
      <c r="W20" s="54"/>
      <c r="X20" s="54"/>
      <c r="Y20" s="60">
        <f t="shared" si="2"/>
        <v>5</v>
      </c>
      <c r="Z20" s="61">
        <f t="shared" si="3"/>
        <v>6</v>
      </c>
      <c r="AA20" s="33"/>
      <c r="AB20" s="34"/>
      <c r="AC20" s="34"/>
      <c r="AD20" s="34"/>
      <c r="AE20" s="34">
        <v>4</v>
      </c>
      <c r="AF20" s="34"/>
      <c r="AG20" s="34"/>
      <c r="AH20" s="34">
        <v>1</v>
      </c>
    </row>
    <row r="21" spans="1:34" x14ac:dyDescent="0.25">
      <c r="A21" s="85">
        <v>11</v>
      </c>
      <c r="B21" s="85" t="s">
        <v>148</v>
      </c>
      <c r="C21" s="85" t="s">
        <v>49</v>
      </c>
      <c r="D21" s="85"/>
      <c r="E21" s="55" t="s">
        <v>550</v>
      </c>
      <c r="F21" s="55" t="str">
        <f t="shared" si="0"/>
        <v>C</v>
      </c>
      <c r="G21" s="81">
        <v>3</v>
      </c>
      <c r="H21" s="87" t="s">
        <v>467</v>
      </c>
      <c r="I21" s="25" t="s">
        <v>805</v>
      </c>
      <c r="J21" s="25" t="s">
        <v>806</v>
      </c>
      <c r="K21" s="115">
        <f t="shared" si="1"/>
        <v>4.5563000000000002</v>
      </c>
      <c r="L21" s="85">
        <v>1</v>
      </c>
      <c r="M21" s="85"/>
      <c r="N21" s="85"/>
      <c r="O21" s="85"/>
      <c r="P21" s="85"/>
      <c r="Q21" s="85"/>
      <c r="R21" s="85"/>
      <c r="S21" s="85"/>
      <c r="T21" s="85"/>
      <c r="U21" s="85"/>
      <c r="V21" s="85"/>
      <c r="W21" s="85"/>
      <c r="X21" s="85"/>
      <c r="Y21" s="60">
        <f t="shared" si="2"/>
        <v>2</v>
      </c>
      <c r="Z21" s="61">
        <f t="shared" si="3"/>
        <v>3</v>
      </c>
      <c r="AA21" s="33"/>
      <c r="AB21" s="34"/>
      <c r="AC21" s="34"/>
      <c r="AD21" s="34"/>
      <c r="AE21" s="34">
        <v>2</v>
      </c>
      <c r="AF21" s="34"/>
      <c r="AG21" s="34"/>
      <c r="AH21" s="34"/>
    </row>
    <row r="22" spans="1:34" x14ac:dyDescent="0.25">
      <c r="A22" s="54">
        <v>12</v>
      </c>
      <c r="B22" s="85" t="s">
        <v>196</v>
      </c>
      <c r="C22" s="85" t="s">
        <v>39</v>
      </c>
      <c r="D22" s="85"/>
      <c r="E22" s="55" t="s">
        <v>550</v>
      </c>
      <c r="F22" s="55" t="str">
        <f t="shared" si="0"/>
        <v>A</v>
      </c>
      <c r="G22" s="87">
        <v>3</v>
      </c>
      <c r="H22" s="87" t="s">
        <v>280</v>
      </c>
      <c r="I22" s="25" t="s">
        <v>385</v>
      </c>
      <c r="J22" s="25" t="s">
        <v>794</v>
      </c>
      <c r="K22" s="115">
        <f t="shared" si="1"/>
        <v>3.7639</v>
      </c>
      <c r="L22" s="85">
        <v>1</v>
      </c>
      <c r="M22" s="85"/>
      <c r="N22" s="85"/>
      <c r="O22" s="85"/>
      <c r="P22" s="85"/>
      <c r="Q22" s="85"/>
      <c r="R22" s="85"/>
      <c r="S22" s="85"/>
      <c r="T22" s="85"/>
      <c r="U22" s="85"/>
      <c r="V22" s="85"/>
      <c r="W22" s="85"/>
      <c r="X22" s="85"/>
      <c r="Y22" s="60">
        <f t="shared" si="2"/>
        <v>3</v>
      </c>
      <c r="Z22" s="61">
        <f t="shared" si="3"/>
        <v>4</v>
      </c>
      <c r="AA22" s="33"/>
      <c r="AB22" s="34"/>
      <c r="AC22" s="34"/>
      <c r="AD22" s="34"/>
      <c r="AE22" s="34">
        <v>3</v>
      </c>
      <c r="AF22" s="34"/>
      <c r="AG22" s="34"/>
      <c r="AH22" s="34"/>
    </row>
    <row r="23" spans="1:34" x14ac:dyDescent="0.25">
      <c r="A23" s="54">
        <v>13</v>
      </c>
      <c r="B23" s="85" t="s">
        <v>141</v>
      </c>
      <c r="C23" s="85" t="s">
        <v>39</v>
      </c>
      <c r="D23" s="85"/>
      <c r="E23" s="55" t="s">
        <v>550</v>
      </c>
      <c r="F23" s="55" t="str">
        <f t="shared" si="0"/>
        <v>D</v>
      </c>
      <c r="G23" s="81">
        <v>4</v>
      </c>
      <c r="H23" s="87" t="s">
        <v>746</v>
      </c>
      <c r="I23" s="25" t="s">
        <v>815</v>
      </c>
      <c r="J23" s="25" t="s">
        <v>816</v>
      </c>
      <c r="K23" s="115">
        <f t="shared" si="1"/>
        <v>4.4714</v>
      </c>
      <c r="L23" s="85">
        <v>1</v>
      </c>
      <c r="M23" s="85"/>
      <c r="N23" s="85"/>
      <c r="O23" s="85"/>
      <c r="P23" s="85"/>
      <c r="Q23" s="85"/>
      <c r="R23" s="85"/>
      <c r="S23" s="85"/>
      <c r="T23" s="85"/>
      <c r="U23" s="85"/>
      <c r="V23" s="85"/>
      <c r="W23" s="85"/>
      <c r="X23" s="85"/>
      <c r="Y23" s="60">
        <f t="shared" si="2"/>
        <v>6</v>
      </c>
      <c r="Z23" s="61">
        <f t="shared" si="3"/>
        <v>7</v>
      </c>
      <c r="AA23" s="33"/>
      <c r="AB23" s="34"/>
      <c r="AC23" s="34">
        <v>1</v>
      </c>
      <c r="AD23" s="34"/>
      <c r="AE23" s="34">
        <v>2</v>
      </c>
      <c r="AF23" s="34"/>
      <c r="AG23" s="34"/>
      <c r="AH23" s="34">
        <v>3</v>
      </c>
    </row>
    <row r="24" spans="1:34" x14ac:dyDescent="0.25">
      <c r="A24" s="54">
        <v>14</v>
      </c>
      <c r="B24" s="85" t="s">
        <v>210</v>
      </c>
      <c r="C24" s="85" t="s">
        <v>349</v>
      </c>
      <c r="D24" s="85"/>
      <c r="E24" s="55" t="s">
        <v>550</v>
      </c>
      <c r="F24" s="55" t="str">
        <f t="shared" si="0"/>
        <v>C</v>
      </c>
      <c r="G24" s="86">
        <v>4</v>
      </c>
      <c r="H24" s="87" t="s">
        <v>269</v>
      </c>
      <c r="I24" s="25" t="s">
        <v>807</v>
      </c>
      <c r="J24" s="25" t="s">
        <v>808</v>
      </c>
      <c r="K24" s="115">
        <f t="shared" si="1"/>
        <v>4.3582000000000001</v>
      </c>
      <c r="L24" s="85">
        <v>1</v>
      </c>
      <c r="M24" s="85"/>
      <c r="N24" s="85"/>
      <c r="O24" s="85"/>
      <c r="P24" s="85"/>
      <c r="Q24" s="85"/>
      <c r="R24" s="85"/>
      <c r="S24" s="85"/>
      <c r="T24" s="85"/>
      <c r="U24" s="85"/>
      <c r="V24" s="85"/>
      <c r="W24" s="85"/>
      <c r="X24" s="85"/>
      <c r="Y24" s="60">
        <f t="shared" si="2"/>
        <v>8</v>
      </c>
      <c r="Z24" s="61">
        <f t="shared" si="3"/>
        <v>9</v>
      </c>
      <c r="AA24" s="33"/>
      <c r="AB24" s="34"/>
      <c r="AC24" s="34"/>
      <c r="AD24" s="34"/>
      <c r="AE24" s="34">
        <v>6</v>
      </c>
      <c r="AF24" s="34"/>
      <c r="AG24" s="34">
        <v>1</v>
      </c>
      <c r="AH24" s="34">
        <v>1</v>
      </c>
    </row>
    <row r="25" spans="1:34" x14ac:dyDescent="0.25">
      <c r="A25" s="54">
        <v>15</v>
      </c>
      <c r="B25" s="85" t="s">
        <v>531</v>
      </c>
      <c r="C25" s="85" t="s">
        <v>335</v>
      </c>
      <c r="D25" s="85"/>
      <c r="E25" s="55" t="s">
        <v>550</v>
      </c>
      <c r="F25" s="55" t="str">
        <f t="shared" si="0"/>
        <v>B</v>
      </c>
      <c r="G25" s="81">
        <v>4</v>
      </c>
      <c r="H25" s="87" t="s">
        <v>60</v>
      </c>
      <c r="I25" s="25" t="s">
        <v>498</v>
      </c>
      <c r="J25" s="25" t="s">
        <v>499</v>
      </c>
      <c r="K25" s="115">
        <f t="shared" si="1"/>
        <v>4.1883999999999997</v>
      </c>
      <c r="L25" s="85">
        <v>1</v>
      </c>
      <c r="M25" s="85"/>
      <c r="N25" s="85"/>
      <c r="O25" s="85"/>
      <c r="P25" s="85"/>
      <c r="Q25" s="85"/>
      <c r="R25" s="85"/>
      <c r="S25" s="85"/>
      <c r="T25" s="85"/>
      <c r="U25" s="85"/>
      <c r="V25" s="85"/>
      <c r="W25" s="85"/>
      <c r="X25" s="85"/>
      <c r="Y25" s="60">
        <f t="shared" si="2"/>
        <v>2</v>
      </c>
      <c r="Z25" s="61">
        <f t="shared" si="3"/>
        <v>3</v>
      </c>
      <c r="AA25" s="33"/>
      <c r="AB25" s="34"/>
      <c r="AC25" s="34">
        <v>1</v>
      </c>
      <c r="AD25" s="34"/>
      <c r="AE25" s="34">
        <v>1</v>
      </c>
      <c r="AF25" s="34"/>
      <c r="AG25" s="34"/>
      <c r="AH25" s="34"/>
    </row>
    <row r="26" spans="1:34" x14ac:dyDescent="0.25">
      <c r="A26" s="54">
        <v>16</v>
      </c>
      <c r="B26" s="85" t="s">
        <v>527</v>
      </c>
      <c r="C26" s="85" t="s">
        <v>39</v>
      </c>
      <c r="D26" s="85" t="s">
        <v>29</v>
      </c>
      <c r="E26" s="55" t="s">
        <v>550</v>
      </c>
      <c r="F26" s="55" t="str">
        <f t="shared" si="0"/>
        <v>A</v>
      </c>
      <c r="G26" s="56">
        <v>4</v>
      </c>
      <c r="H26" s="57" t="s">
        <v>290</v>
      </c>
      <c r="I26" s="58" t="s">
        <v>624</v>
      </c>
      <c r="J26" s="58" t="s">
        <v>616</v>
      </c>
      <c r="K26" s="115">
        <f t="shared" si="1"/>
        <v>0.48109999999999997</v>
      </c>
      <c r="L26" s="54"/>
      <c r="M26" s="54"/>
      <c r="N26" s="54"/>
      <c r="O26" s="54"/>
      <c r="P26" s="54"/>
      <c r="Q26" s="54"/>
      <c r="R26" s="54"/>
      <c r="S26" s="54"/>
      <c r="T26" s="54"/>
      <c r="U26" s="54"/>
      <c r="V26" s="54"/>
      <c r="W26" s="54"/>
      <c r="X26" s="54">
        <v>2</v>
      </c>
      <c r="Y26" s="60">
        <f t="shared" si="2"/>
        <v>7</v>
      </c>
      <c r="Z26" s="61">
        <f t="shared" si="3"/>
        <v>9</v>
      </c>
      <c r="AA26" s="33"/>
      <c r="AB26" s="34"/>
      <c r="AC26" s="34"/>
      <c r="AD26" s="34"/>
      <c r="AE26" s="34">
        <v>6</v>
      </c>
      <c r="AF26" s="34"/>
      <c r="AG26" s="34"/>
      <c r="AH26" s="34">
        <v>1</v>
      </c>
    </row>
    <row r="27" spans="1:34" x14ac:dyDescent="0.25">
      <c r="A27" s="85">
        <v>17</v>
      </c>
      <c r="B27" s="85" t="s">
        <v>415</v>
      </c>
      <c r="C27" s="85"/>
      <c r="D27" s="85"/>
      <c r="E27" s="55" t="s">
        <v>550</v>
      </c>
      <c r="F27" s="55" t="str">
        <f t="shared" si="0"/>
        <v>C</v>
      </c>
      <c r="G27" s="82">
        <v>5</v>
      </c>
      <c r="H27" s="87" t="s">
        <v>430</v>
      </c>
      <c r="I27" s="25" t="s">
        <v>799</v>
      </c>
      <c r="J27" s="25" t="s">
        <v>800</v>
      </c>
      <c r="K27" s="115">
        <f t="shared" si="1"/>
        <v>2.2639999999999998</v>
      </c>
      <c r="L27" s="85"/>
      <c r="M27" s="85"/>
      <c r="N27" s="85">
        <v>1</v>
      </c>
      <c r="O27" s="85"/>
      <c r="P27" s="85"/>
      <c r="Q27" s="85"/>
      <c r="R27" s="85"/>
      <c r="S27" s="85"/>
      <c r="T27" s="85"/>
      <c r="U27" s="85"/>
      <c r="V27" s="85"/>
      <c r="W27" s="85"/>
      <c r="X27" s="85"/>
      <c r="Y27" s="60">
        <f t="shared" si="2"/>
        <v>2</v>
      </c>
      <c r="Z27" s="61">
        <f t="shared" si="3"/>
        <v>3</v>
      </c>
      <c r="AA27" s="33"/>
      <c r="AB27" s="34"/>
      <c r="AC27" s="34"/>
      <c r="AD27" s="34"/>
      <c r="AE27" s="34"/>
      <c r="AF27" s="34"/>
      <c r="AG27" s="34"/>
      <c r="AH27" s="34">
        <v>2</v>
      </c>
    </row>
    <row r="28" spans="1:34" x14ac:dyDescent="0.25">
      <c r="A28" s="54">
        <v>18</v>
      </c>
      <c r="B28" s="85" t="s">
        <v>211</v>
      </c>
      <c r="C28" s="85" t="s">
        <v>251</v>
      </c>
      <c r="D28" s="85"/>
      <c r="E28" s="55" t="s">
        <v>550</v>
      </c>
      <c r="F28" s="55" t="str">
        <f t="shared" si="0"/>
        <v>D</v>
      </c>
      <c r="G28" s="56">
        <v>5</v>
      </c>
      <c r="H28" s="57" t="s">
        <v>574</v>
      </c>
      <c r="I28" s="58" t="s">
        <v>484</v>
      </c>
      <c r="J28" s="58" t="s">
        <v>485</v>
      </c>
      <c r="K28" s="115">
        <f t="shared" si="1"/>
        <v>1.2381249999999999</v>
      </c>
      <c r="L28" s="54"/>
      <c r="M28" s="54"/>
      <c r="N28" s="54"/>
      <c r="O28" s="54"/>
      <c r="P28" s="54"/>
      <c r="Q28" s="54"/>
      <c r="R28" s="54"/>
      <c r="S28" s="54"/>
      <c r="T28" s="54">
        <v>1</v>
      </c>
      <c r="U28" s="54"/>
      <c r="V28" s="54">
        <v>6</v>
      </c>
      <c r="W28" s="54"/>
      <c r="X28" s="54"/>
      <c r="Y28" s="60">
        <f t="shared" si="2"/>
        <v>6</v>
      </c>
      <c r="Z28" s="61">
        <f t="shared" si="3"/>
        <v>13</v>
      </c>
      <c r="AA28" s="33">
        <v>1</v>
      </c>
      <c r="AB28" s="34"/>
      <c r="AC28" s="34"/>
      <c r="AD28" s="34"/>
      <c r="AE28" s="34">
        <v>2</v>
      </c>
      <c r="AF28" s="34"/>
      <c r="AG28" s="34">
        <v>2</v>
      </c>
      <c r="AH28" s="34">
        <v>1</v>
      </c>
    </row>
    <row r="29" spans="1:34" x14ac:dyDescent="0.25">
      <c r="A29" s="54">
        <v>19</v>
      </c>
      <c r="B29" s="85" t="s">
        <v>547</v>
      </c>
      <c r="C29" s="85" t="s">
        <v>49</v>
      </c>
      <c r="D29" s="85"/>
      <c r="E29" s="55" t="s">
        <v>550</v>
      </c>
      <c r="F29" s="55" t="str">
        <f t="shared" si="0"/>
        <v>B</v>
      </c>
      <c r="G29" s="56">
        <v>5</v>
      </c>
      <c r="H29" s="57" t="s">
        <v>97</v>
      </c>
      <c r="I29" s="58" t="s">
        <v>284</v>
      </c>
      <c r="J29" s="58" t="s">
        <v>309</v>
      </c>
      <c r="K29" s="115">
        <f t="shared" si="1"/>
        <v>0.56599999999999995</v>
      </c>
      <c r="L29" s="54"/>
      <c r="M29" s="54"/>
      <c r="N29" s="54"/>
      <c r="O29" s="54"/>
      <c r="P29" s="54">
        <v>1</v>
      </c>
      <c r="Q29" s="54"/>
      <c r="R29" s="54"/>
      <c r="S29" s="54"/>
      <c r="T29" s="54"/>
      <c r="U29" s="54"/>
      <c r="V29" s="54"/>
      <c r="W29" s="54"/>
      <c r="X29" s="54"/>
      <c r="Y29" s="60">
        <f t="shared" si="2"/>
        <v>0</v>
      </c>
      <c r="Z29" s="61">
        <f t="shared" si="3"/>
        <v>1</v>
      </c>
      <c r="AA29" s="33"/>
      <c r="AB29" s="34"/>
      <c r="AC29" s="34"/>
      <c r="AD29" s="34"/>
      <c r="AE29" s="34"/>
      <c r="AF29" s="34"/>
      <c r="AG29" s="34"/>
      <c r="AH29" s="34"/>
    </row>
    <row r="30" spans="1:34" x14ac:dyDescent="0.25">
      <c r="A30" s="54">
        <v>20</v>
      </c>
      <c r="B30" s="54" t="s">
        <v>192</v>
      </c>
      <c r="C30" s="54" t="s">
        <v>43</v>
      </c>
      <c r="D30" s="54"/>
      <c r="E30" s="55" t="s">
        <v>550</v>
      </c>
      <c r="F30" s="55" t="str">
        <f t="shared" si="0"/>
        <v>A</v>
      </c>
      <c r="G30" s="86">
        <v>5</v>
      </c>
      <c r="H30" s="87" t="s">
        <v>265</v>
      </c>
      <c r="I30" s="25" t="s">
        <v>286</v>
      </c>
      <c r="J30" s="25" t="s">
        <v>308</v>
      </c>
      <c r="K30" s="115">
        <f t="shared" si="1"/>
        <v>0.45279999999999998</v>
      </c>
      <c r="L30" s="85"/>
      <c r="M30" s="85"/>
      <c r="N30" s="85"/>
      <c r="O30" s="85"/>
      <c r="P30" s="85"/>
      <c r="Q30" s="85"/>
      <c r="R30" s="85"/>
      <c r="S30" s="85"/>
      <c r="T30" s="85"/>
      <c r="U30" s="85"/>
      <c r="V30" s="85"/>
      <c r="W30" s="85"/>
      <c r="X30" s="85">
        <v>2</v>
      </c>
      <c r="Y30" s="60">
        <f t="shared" si="2"/>
        <v>5</v>
      </c>
      <c r="Z30" s="61">
        <f t="shared" si="3"/>
        <v>7</v>
      </c>
      <c r="AA30" s="33"/>
      <c r="AB30" s="34"/>
      <c r="AC30" s="34"/>
      <c r="AD30" s="34"/>
      <c r="AE30" s="34">
        <v>5</v>
      </c>
      <c r="AF30" s="34"/>
      <c r="AG30" s="34"/>
      <c r="AH30" s="34"/>
    </row>
    <row r="31" spans="1:34" x14ac:dyDescent="0.25">
      <c r="A31" s="85">
        <v>21</v>
      </c>
      <c r="B31" s="85" t="s">
        <v>545</v>
      </c>
      <c r="C31" s="85" t="s">
        <v>49</v>
      </c>
      <c r="D31" s="85" t="s">
        <v>29</v>
      </c>
      <c r="E31" s="55" t="s">
        <v>550</v>
      </c>
      <c r="F31" s="55" t="str">
        <f t="shared" si="0"/>
        <v>C</v>
      </c>
      <c r="G31" s="56">
        <v>6</v>
      </c>
      <c r="H31" s="57" t="s">
        <v>268</v>
      </c>
      <c r="I31" s="58" t="s">
        <v>809</v>
      </c>
      <c r="J31" s="58" t="s">
        <v>810</v>
      </c>
      <c r="K31" s="115">
        <f t="shared" si="1"/>
        <v>1.8960999999999999</v>
      </c>
      <c r="L31" s="54"/>
      <c r="M31" s="54">
        <v>1</v>
      </c>
      <c r="N31" s="54"/>
      <c r="O31" s="54"/>
      <c r="P31" s="54"/>
      <c r="Q31" s="54"/>
      <c r="R31" s="54"/>
      <c r="S31" s="54"/>
      <c r="T31" s="54"/>
      <c r="U31" s="54"/>
      <c r="V31" s="54"/>
      <c r="W31" s="54"/>
      <c r="X31" s="54"/>
      <c r="Y31" s="60">
        <f t="shared" si="2"/>
        <v>5</v>
      </c>
      <c r="Z31" s="61">
        <f t="shared" si="3"/>
        <v>6</v>
      </c>
      <c r="AA31" s="33"/>
      <c r="AB31" s="34"/>
      <c r="AC31" s="34">
        <v>1</v>
      </c>
      <c r="AD31" s="34"/>
      <c r="AE31" s="34">
        <v>3</v>
      </c>
      <c r="AF31" s="34"/>
      <c r="AG31" s="34"/>
      <c r="AH31" s="34">
        <v>1</v>
      </c>
    </row>
    <row r="32" spans="1:34" x14ac:dyDescent="0.25">
      <c r="A32" s="54">
        <v>22</v>
      </c>
      <c r="B32" s="85" t="s">
        <v>420</v>
      </c>
      <c r="C32" s="85" t="s">
        <v>47</v>
      </c>
      <c r="D32" s="85"/>
      <c r="E32" s="55" t="s">
        <v>670</v>
      </c>
      <c r="F32" s="55" t="str">
        <f t="shared" si="0"/>
        <v>D</v>
      </c>
      <c r="G32" s="87">
        <v>6</v>
      </c>
      <c r="H32" s="87" t="s">
        <v>569</v>
      </c>
      <c r="I32" s="25" t="s">
        <v>242</v>
      </c>
      <c r="J32" s="25" t="s">
        <v>243</v>
      </c>
      <c r="K32" s="115">
        <f t="shared" si="1"/>
        <v>0.82069999999999999</v>
      </c>
      <c r="L32" s="85"/>
      <c r="M32" s="85"/>
      <c r="N32" s="85"/>
      <c r="O32" s="85"/>
      <c r="P32" s="85"/>
      <c r="Q32" s="85"/>
      <c r="R32" s="85"/>
      <c r="S32" s="85"/>
      <c r="T32" s="85">
        <v>1</v>
      </c>
      <c r="U32" s="85"/>
      <c r="V32" s="85">
        <v>3</v>
      </c>
      <c r="W32" s="85"/>
      <c r="X32" s="85"/>
      <c r="Y32" s="60">
        <f t="shared" si="2"/>
        <v>4</v>
      </c>
      <c r="Z32" s="61">
        <f t="shared" si="3"/>
        <v>8</v>
      </c>
      <c r="AA32" s="33"/>
      <c r="AB32" s="34"/>
      <c r="AC32" s="34"/>
      <c r="AD32" s="34"/>
      <c r="AE32" s="34">
        <v>1</v>
      </c>
      <c r="AF32" s="34"/>
      <c r="AG32" s="34">
        <v>1</v>
      </c>
      <c r="AH32" s="34">
        <v>2</v>
      </c>
    </row>
    <row r="33" spans="1:38" x14ac:dyDescent="0.25">
      <c r="A33" s="54">
        <v>23</v>
      </c>
      <c r="B33" s="54" t="s">
        <v>191</v>
      </c>
      <c r="C33" s="54" t="s">
        <v>49</v>
      </c>
      <c r="D33" s="54"/>
      <c r="E33" s="55" t="s">
        <v>550</v>
      </c>
      <c r="F33" s="55" t="str">
        <f t="shared" si="0"/>
        <v>A</v>
      </c>
      <c r="G33" s="86">
        <v>6</v>
      </c>
      <c r="H33" s="87" t="s">
        <v>225</v>
      </c>
      <c r="I33" s="25" t="s">
        <v>276</v>
      </c>
      <c r="J33" s="25" t="s">
        <v>318</v>
      </c>
      <c r="K33" s="115">
        <f t="shared" si="1"/>
        <v>0.31129999999999997</v>
      </c>
      <c r="L33" s="85"/>
      <c r="M33" s="85"/>
      <c r="N33" s="85"/>
      <c r="O33" s="85"/>
      <c r="P33" s="85"/>
      <c r="Q33" s="85"/>
      <c r="R33" s="85"/>
      <c r="S33" s="85"/>
      <c r="T33" s="85"/>
      <c r="U33" s="85"/>
      <c r="V33" s="85"/>
      <c r="W33" s="85"/>
      <c r="X33" s="85">
        <v>1</v>
      </c>
      <c r="Y33" s="60">
        <f t="shared" si="2"/>
        <v>4</v>
      </c>
      <c r="Z33" s="61">
        <f t="shared" si="3"/>
        <v>5</v>
      </c>
      <c r="AA33" s="33"/>
      <c r="AB33" s="34"/>
      <c r="AC33" s="34"/>
      <c r="AD33" s="34">
        <v>1</v>
      </c>
      <c r="AE33" s="34">
        <v>3</v>
      </c>
      <c r="AF33" s="34"/>
      <c r="AG33" s="34"/>
      <c r="AH33" s="34"/>
    </row>
    <row r="34" spans="1:38" x14ac:dyDescent="0.25">
      <c r="A34" s="85">
        <v>24</v>
      </c>
      <c r="B34" s="85" t="s">
        <v>580</v>
      </c>
      <c r="C34" s="85"/>
      <c r="D34" s="85"/>
      <c r="E34" s="55" t="s">
        <v>550</v>
      </c>
      <c r="F34" s="55" t="str">
        <f t="shared" si="0"/>
        <v>B</v>
      </c>
      <c r="G34" s="86">
        <v>6</v>
      </c>
      <c r="H34" s="87" t="s">
        <v>300</v>
      </c>
      <c r="I34" s="25" t="s">
        <v>276</v>
      </c>
      <c r="J34" s="25" t="s">
        <v>318</v>
      </c>
      <c r="K34" s="115">
        <f t="shared" si="1"/>
        <v>0.31129999999999997</v>
      </c>
      <c r="L34" s="85"/>
      <c r="M34" s="85"/>
      <c r="N34" s="85"/>
      <c r="O34" s="85"/>
      <c r="P34" s="85"/>
      <c r="Q34" s="85"/>
      <c r="R34" s="85"/>
      <c r="S34" s="85"/>
      <c r="T34" s="85"/>
      <c r="U34" s="85"/>
      <c r="V34" s="85"/>
      <c r="W34" s="85"/>
      <c r="X34" s="85">
        <v>1</v>
      </c>
      <c r="Y34" s="60">
        <f t="shared" si="2"/>
        <v>2</v>
      </c>
      <c r="Z34" s="61">
        <f t="shared" si="3"/>
        <v>3</v>
      </c>
      <c r="AA34" s="33"/>
      <c r="AB34" s="34"/>
      <c r="AC34" s="34"/>
      <c r="AD34" s="34"/>
      <c r="AE34" s="34">
        <v>2</v>
      </c>
      <c r="AF34" s="34"/>
      <c r="AG34" s="34"/>
      <c r="AH34" s="34"/>
    </row>
    <row r="35" spans="1:38" x14ac:dyDescent="0.25">
      <c r="A35" s="85">
        <v>25</v>
      </c>
      <c r="B35" s="54" t="s">
        <v>536</v>
      </c>
      <c r="C35" s="54" t="s">
        <v>127</v>
      </c>
      <c r="D35" s="54"/>
      <c r="E35" s="55" t="s">
        <v>550</v>
      </c>
      <c r="F35" s="55" t="str">
        <f t="shared" si="0"/>
        <v>D</v>
      </c>
      <c r="G35" s="57">
        <v>7</v>
      </c>
      <c r="H35" s="57" t="s">
        <v>648</v>
      </c>
      <c r="I35" s="58" t="s">
        <v>220</v>
      </c>
      <c r="J35" s="58" t="s">
        <v>221</v>
      </c>
      <c r="K35" s="115">
        <f t="shared" si="1"/>
        <v>0.7641</v>
      </c>
      <c r="L35" s="54"/>
      <c r="M35" s="54"/>
      <c r="N35" s="54"/>
      <c r="O35" s="54"/>
      <c r="P35" s="54">
        <v>1</v>
      </c>
      <c r="Q35" s="54"/>
      <c r="R35" s="54"/>
      <c r="S35" s="54"/>
      <c r="T35" s="54"/>
      <c r="U35" s="54"/>
      <c r="V35" s="54">
        <v>1</v>
      </c>
      <c r="W35" s="54"/>
      <c r="X35" s="54"/>
      <c r="Y35" s="60">
        <f t="shared" si="2"/>
        <v>3</v>
      </c>
      <c r="Z35" s="61">
        <f t="shared" si="3"/>
        <v>5</v>
      </c>
      <c r="AA35" s="33"/>
      <c r="AB35" s="34"/>
      <c r="AC35" s="34"/>
      <c r="AD35" s="34"/>
      <c r="AE35" s="34">
        <v>1</v>
      </c>
      <c r="AF35" s="34"/>
      <c r="AG35" s="34"/>
      <c r="AH35" s="34">
        <v>2</v>
      </c>
    </row>
    <row r="36" spans="1:38" x14ac:dyDescent="0.25">
      <c r="A36" s="54">
        <v>26</v>
      </c>
      <c r="B36" s="85" t="s">
        <v>713</v>
      </c>
      <c r="C36" s="85"/>
      <c r="D36" s="85"/>
      <c r="E36" s="55" t="s">
        <v>550</v>
      </c>
      <c r="F36" s="55" t="str">
        <f t="shared" si="0"/>
        <v>C</v>
      </c>
      <c r="G36" s="56">
        <v>7</v>
      </c>
      <c r="H36" s="57" t="s">
        <v>253</v>
      </c>
      <c r="I36" s="58" t="s">
        <v>624</v>
      </c>
      <c r="J36" s="58" t="s">
        <v>616</v>
      </c>
      <c r="K36" s="115">
        <f t="shared" si="1"/>
        <v>0.48109999999999997</v>
      </c>
      <c r="L36" s="54"/>
      <c r="M36" s="54"/>
      <c r="N36" s="54"/>
      <c r="O36" s="54">
        <v>1</v>
      </c>
      <c r="P36" s="54"/>
      <c r="Q36" s="54"/>
      <c r="R36" s="54"/>
      <c r="S36" s="54"/>
      <c r="T36" s="54"/>
      <c r="U36" s="54"/>
      <c r="V36" s="54"/>
      <c r="W36" s="54"/>
      <c r="X36" s="54"/>
      <c r="Y36" s="60">
        <f t="shared" si="2"/>
        <v>2</v>
      </c>
      <c r="Z36" s="61">
        <f t="shared" si="3"/>
        <v>3</v>
      </c>
      <c r="AA36" s="33"/>
      <c r="AB36" s="34"/>
      <c r="AC36" s="34"/>
      <c r="AD36" s="34"/>
      <c r="AE36" s="34">
        <v>2</v>
      </c>
      <c r="AF36" s="34"/>
      <c r="AG36" s="34"/>
      <c r="AH36" s="34"/>
    </row>
    <row r="37" spans="1:38" x14ac:dyDescent="0.25">
      <c r="A37" s="54">
        <v>27</v>
      </c>
      <c r="B37" s="85" t="s">
        <v>130</v>
      </c>
      <c r="C37" s="85" t="s">
        <v>39</v>
      </c>
      <c r="D37" s="85"/>
      <c r="E37" s="55" t="s">
        <v>550</v>
      </c>
      <c r="F37" s="55" t="str">
        <f t="shared" si="0"/>
        <v>A</v>
      </c>
      <c r="G37" s="86">
        <v>7</v>
      </c>
      <c r="H37" s="87" t="s">
        <v>216</v>
      </c>
      <c r="I37" s="25" t="s">
        <v>461</v>
      </c>
      <c r="J37" s="25" t="s">
        <v>462</v>
      </c>
      <c r="K37" s="115">
        <f t="shared" si="1"/>
        <v>0.28299999999999997</v>
      </c>
      <c r="L37" s="85"/>
      <c r="M37" s="85"/>
      <c r="N37" s="85"/>
      <c r="O37" s="85"/>
      <c r="P37" s="85"/>
      <c r="Q37" s="85"/>
      <c r="R37" s="85"/>
      <c r="S37" s="85"/>
      <c r="T37" s="85"/>
      <c r="U37" s="85"/>
      <c r="V37" s="85"/>
      <c r="W37" s="85"/>
      <c r="X37" s="85"/>
      <c r="Y37" s="60">
        <f t="shared" si="2"/>
        <v>10</v>
      </c>
      <c r="Z37" s="61">
        <f t="shared" si="3"/>
        <v>10</v>
      </c>
      <c r="AA37" s="33"/>
      <c r="AB37" s="34"/>
      <c r="AC37" s="34"/>
      <c r="AD37" s="34"/>
      <c r="AE37" s="34">
        <v>10</v>
      </c>
      <c r="AF37" s="34"/>
      <c r="AG37" s="34"/>
      <c r="AH37" s="34"/>
    </row>
    <row r="38" spans="1:38" x14ac:dyDescent="0.25">
      <c r="A38" s="54">
        <v>28</v>
      </c>
      <c r="B38" s="85" t="s">
        <v>134</v>
      </c>
      <c r="C38" s="85" t="s">
        <v>127</v>
      </c>
      <c r="D38" s="85"/>
      <c r="E38" s="55" t="s">
        <v>550</v>
      </c>
      <c r="F38" s="55" t="str">
        <f t="shared" si="0"/>
        <v>B</v>
      </c>
      <c r="G38" s="86">
        <v>7</v>
      </c>
      <c r="H38" s="87" t="s">
        <v>248</v>
      </c>
      <c r="I38" s="25" t="s">
        <v>80</v>
      </c>
      <c r="J38" s="25" t="s">
        <v>112</v>
      </c>
      <c r="K38" s="115">
        <f t="shared" si="1"/>
        <v>0.25469999999999998</v>
      </c>
      <c r="L38" s="85"/>
      <c r="M38" s="85"/>
      <c r="N38" s="85"/>
      <c r="O38" s="85"/>
      <c r="P38" s="85"/>
      <c r="Q38" s="85"/>
      <c r="R38" s="85"/>
      <c r="S38" s="85"/>
      <c r="T38" s="85"/>
      <c r="U38" s="85"/>
      <c r="V38" s="85"/>
      <c r="W38" s="85"/>
      <c r="X38" s="85"/>
      <c r="Y38" s="60">
        <f t="shared" si="2"/>
        <v>9</v>
      </c>
      <c r="Z38" s="61">
        <f t="shared" si="3"/>
        <v>9</v>
      </c>
      <c r="AA38" s="33"/>
      <c r="AB38" s="34"/>
      <c r="AC38" s="34"/>
      <c r="AD38" s="34"/>
      <c r="AE38" s="34">
        <v>7</v>
      </c>
      <c r="AF38" s="34"/>
      <c r="AG38" s="34">
        <v>2</v>
      </c>
      <c r="AH38" s="34"/>
    </row>
    <row r="39" spans="1:38" x14ac:dyDescent="0.25">
      <c r="A39" s="85">
        <v>29</v>
      </c>
      <c r="B39" s="85" t="s">
        <v>541</v>
      </c>
      <c r="C39" s="85" t="s">
        <v>49</v>
      </c>
      <c r="D39" s="85" t="s">
        <v>29</v>
      </c>
      <c r="E39" s="55" t="s">
        <v>550</v>
      </c>
      <c r="F39" s="55" t="str">
        <f t="shared" si="0"/>
        <v>D</v>
      </c>
      <c r="G39" s="56">
        <v>8</v>
      </c>
      <c r="H39" s="57" t="s">
        <v>577</v>
      </c>
      <c r="I39" s="58" t="s">
        <v>486</v>
      </c>
      <c r="J39" s="58" t="s">
        <v>487</v>
      </c>
      <c r="K39" s="115">
        <f t="shared" si="1"/>
        <v>0.41742499999999999</v>
      </c>
      <c r="L39" s="54"/>
      <c r="M39" s="54"/>
      <c r="N39" s="54"/>
      <c r="O39" s="54"/>
      <c r="P39" s="54"/>
      <c r="Q39" s="54"/>
      <c r="R39" s="54"/>
      <c r="S39" s="54"/>
      <c r="T39" s="54"/>
      <c r="U39" s="54"/>
      <c r="V39" s="54">
        <v>4</v>
      </c>
      <c r="W39" s="54"/>
      <c r="X39" s="54"/>
      <c r="Y39" s="60">
        <f t="shared" si="2"/>
        <v>2</v>
      </c>
      <c r="Z39" s="61">
        <f t="shared" si="3"/>
        <v>6</v>
      </c>
      <c r="AA39" s="33"/>
      <c r="AB39" s="34"/>
      <c r="AC39" s="34"/>
      <c r="AD39" s="34"/>
      <c r="AE39" s="34">
        <v>1</v>
      </c>
      <c r="AF39" s="34"/>
      <c r="AG39" s="34">
        <v>1</v>
      </c>
      <c r="AH39" s="34"/>
    </row>
    <row r="40" spans="1:38" x14ac:dyDescent="0.25">
      <c r="A40" s="54">
        <v>30</v>
      </c>
      <c r="B40" s="85" t="s">
        <v>534</v>
      </c>
      <c r="C40" s="85" t="s">
        <v>162</v>
      </c>
      <c r="D40" s="85"/>
      <c r="E40" s="55" t="s">
        <v>550</v>
      </c>
      <c r="F40" s="55" t="str">
        <f t="shared" si="0"/>
        <v>C</v>
      </c>
      <c r="G40" s="87">
        <v>8</v>
      </c>
      <c r="H40" s="87" t="s">
        <v>259</v>
      </c>
      <c r="I40" s="25" t="s">
        <v>276</v>
      </c>
      <c r="J40" s="25" t="s">
        <v>318</v>
      </c>
      <c r="K40" s="115">
        <f t="shared" si="1"/>
        <v>0.31129999999999997</v>
      </c>
      <c r="L40" s="85"/>
      <c r="M40" s="85"/>
      <c r="N40" s="85"/>
      <c r="O40" s="85"/>
      <c r="P40" s="85"/>
      <c r="Q40" s="85"/>
      <c r="R40" s="85"/>
      <c r="S40" s="85"/>
      <c r="T40" s="85"/>
      <c r="U40" s="85"/>
      <c r="V40" s="85">
        <v>1</v>
      </c>
      <c r="W40" s="85"/>
      <c r="X40" s="85"/>
      <c r="Y40" s="60">
        <f t="shared" si="2"/>
        <v>6</v>
      </c>
      <c r="Z40" s="61">
        <f t="shared" si="3"/>
        <v>7</v>
      </c>
      <c r="AA40" s="33"/>
      <c r="AB40" s="34"/>
      <c r="AC40" s="34"/>
      <c r="AD40" s="34"/>
      <c r="AE40" s="34">
        <v>4</v>
      </c>
      <c r="AF40" s="34"/>
      <c r="AG40" s="34"/>
      <c r="AH40" s="34">
        <v>2</v>
      </c>
    </row>
    <row r="41" spans="1:38" x14ac:dyDescent="0.25">
      <c r="A41" s="85">
        <v>31</v>
      </c>
      <c r="B41" s="85" t="s">
        <v>575</v>
      </c>
      <c r="C41" s="85"/>
      <c r="D41" s="85"/>
      <c r="E41" s="55" t="s">
        <v>550</v>
      </c>
      <c r="F41" s="55" t="str">
        <f t="shared" si="0"/>
        <v>B</v>
      </c>
      <c r="G41" s="87">
        <v>8</v>
      </c>
      <c r="H41" s="87" t="s">
        <v>244</v>
      </c>
      <c r="I41" s="25" t="s">
        <v>278</v>
      </c>
      <c r="J41" s="25" t="s">
        <v>317</v>
      </c>
      <c r="K41" s="115">
        <f t="shared" si="1"/>
        <v>0.22639999999999999</v>
      </c>
      <c r="L41" s="85"/>
      <c r="M41" s="85"/>
      <c r="N41" s="85"/>
      <c r="O41" s="85"/>
      <c r="P41" s="85"/>
      <c r="Q41" s="85"/>
      <c r="R41" s="85"/>
      <c r="S41" s="85"/>
      <c r="T41" s="85"/>
      <c r="U41" s="85"/>
      <c r="V41" s="85"/>
      <c r="W41" s="85"/>
      <c r="X41" s="85"/>
      <c r="Y41" s="60">
        <f t="shared" si="2"/>
        <v>8</v>
      </c>
      <c r="Z41" s="61">
        <f t="shared" si="3"/>
        <v>8</v>
      </c>
      <c r="AA41" s="33"/>
      <c r="AB41" s="34"/>
      <c r="AC41" s="34"/>
      <c r="AD41" s="34"/>
      <c r="AE41" s="34">
        <v>8</v>
      </c>
      <c r="AF41" s="34"/>
      <c r="AG41" s="34"/>
      <c r="AH41" s="34"/>
    </row>
    <row r="42" spans="1:38" x14ac:dyDescent="0.25">
      <c r="A42" s="54">
        <v>32</v>
      </c>
      <c r="B42" s="54" t="s">
        <v>532</v>
      </c>
      <c r="C42" s="54" t="s">
        <v>39</v>
      </c>
      <c r="D42" s="54" t="s">
        <v>29</v>
      </c>
      <c r="E42" s="55" t="s">
        <v>550</v>
      </c>
      <c r="F42" s="55" t="str">
        <f t="shared" si="0"/>
        <v>B</v>
      </c>
      <c r="G42" s="87">
        <v>8</v>
      </c>
      <c r="H42" s="87" t="s">
        <v>354</v>
      </c>
      <c r="I42" s="25" t="s">
        <v>278</v>
      </c>
      <c r="J42" s="25" t="s">
        <v>317</v>
      </c>
      <c r="K42" s="115">
        <f t="shared" si="1"/>
        <v>0.22639999999999999</v>
      </c>
      <c r="L42" s="85"/>
      <c r="M42" s="85"/>
      <c r="N42" s="85"/>
      <c r="O42" s="85"/>
      <c r="P42" s="85"/>
      <c r="Q42" s="85"/>
      <c r="R42" s="85"/>
      <c r="S42" s="85"/>
      <c r="T42" s="85"/>
      <c r="U42" s="85"/>
      <c r="V42" s="85"/>
      <c r="W42" s="85"/>
      <c r="X42" s="85"/>
      <c r="Y42" s="60">
        <f t="shared" si="2"/>
        <v>8</v>
      </c>
      <c r="Z42" s="61">
        <f t="shared" si="3"/>
        <v>8</v>
      </c>
      <c r="AA42" s="33"/>
      <c r="AB42" s="34"/>
      <c r="AC42" s="34"/>
      <c r="AD42" s="34"/>
      <c r="AE42" s="34">
        <v>7</v>
      </c>
      <c r="AF42" s="34"/>
      <c r="AG42" s="34"/>
      <c r="AH42" s="34">
        <v>1</v>
      </c>
    </row>
    <row r="43" spans="1:38" x14ac:dyDescent="0.25">
      <c r="A43" s="54">
        <v>33</v>
      </c>
      <c r="B43" s="85" t="s">
        <v>640</v>
      </c>
      <c r="C43" s="85"/>
      <c r="D43" s="85"/>
      <c r="E43" s="55" t="s">
        <v>550</v>
      </c>
      <c r="F43" s="55" t="str">
        <f t="shared" ref="F43:F74" si="4">LEFT(H43,1)</f>
        <v>A</v>
      </c>
      <c r="G43" s="87">
        <v>8</v>
      </c>
      <c r="H43" s="87" t="s">
        <v>101</v>
      </c>
      <c r="I43" s="25" t="s">
        <v>291</v>
      </c>
      <c r="J43" s="25" t="s">
        <v>305</v>
      </c>
      <c r="K43" s="115">
        <f t="shared" ref="K43:K74" si="5">J43*0.0283</f>
        <v>0.16980000000000001</v>
      </c>
      <c r="L43" s="85"/>
      <c r="M43" s="85"/>
      <c r="N43" s="85"/>
      <c r="O43" s="85"/>
      <c r="P43" s="85"/>
      <c r="Q43" s="85"/>
      <c r="R43" s="85"/>
      <c r="S43" s="85"/>
      <c r="T43" s="85"/>
      <c r="U43" s="85"/>
      <c r="V43" s="85"/>
      <c r="W43" s="85"/>
      <c r="X43" s="85"/>
      <c r="Y43" s="60">
        <f t="shared" ref="Y43:Y74" si="6">SUM(AA43:AH43)</f>
        <v>6</v>
      </c>
      <c r="Z43" s="61">
        <f t="shared" ref="Z43:Z74" si="7">SUM(L43:Y43)</f>
        <v>6</v>
      </c>
      <c r="AA43" s="33"/>
      <c r="AB43" s="34"/>
      <c r="AC43" s="34"/>
      <c r="AD43" s="34"/>
      <c r="AE43" s="34">
        <v>6</v>
      </c>
      <c r="AF43" s="34"/>
      <c r="AG43" s="34"/>
      <c r="AH43" s="34"/>
    </row>
    <row r="44" spans="1:38" x14ac:dyDescent="0.25">
      <c r="A44" s="54">
        <v>34</v>
      </c>
      <c r="B44" s="85" t="s">
        <v>402</v>
      </c>
      <c r="C44" s="85" t="s">
        <v>49</v>
      </c>
      <c r="D44" s="85" t="s">
        <v>29</v>
      </c>
      <c r="E44" s="55" t="s">
        <v>550</v>
      </c>
      <c r="F44" s="55" t="str">
        <f t="shared" si="4"/>
        <v>D</v>
      </c>
      <c r="G44" s="86">
        <v>9</v>
      </c>
      <c r="H44" s="87" t="s">
        <v>564</v>
      </c>
      <c r="I44" s="25" t="s">
        <v>88</v>
      </c>
      <c r="J44" s="25" t="s">
        <v>116</v>
      </c>
      <c r="K44" s="115">
        <f t="shared" si="5"/>
        <v>0.3679</v>
      </c>
      <c r="L44" s="85"/>
      <c r="M44" s="85"/>
      <c r="N44" s="85"/>
      <c r="O44" s="85"/>
      <c r="P44" s="85"/>
      <c r="Q44" s="85"/>
      <c r="R44" s="85"/>
      <c r="S44" s="85"/>
      <c r="T44" s="85"/>
      <c r="U44" s="85"/>
      <c r="V44" s="85">
        <v>4</v>
      </c>
      <c r="W44" s="85"/>
      <c r="X44" s="85"/>
      <c r="Y44" s="60">
        <f t="shared" si="6"/>
        <v>0</v>
      </c>
      <c r="Z44" s="61">
        <f t="shared" si="7"/>
        <v>4</v>
      </c>
      <c r="AA44" s="33"/>
      <c r="AB44" s="34"/>
      <c r="AC44" s="34"/>
      <c r="AD44" s="34"/>
      <c r="AE44" s="34"/>
      <c r="AF44" s="34"/>
      <c r="AG44" s="34"/>
      <c r="AH44" s="34"/>
    </row>
    <row r="45" spans="1:38" x14ac:dyDescent="0.25">
      <c r="A45" s="85">
        <v>35</v>
      </c>
      <c r="B45" s="85" t="s">
        <v>204</v>
      </c>
      <c r="C45" s="85" t="s">
        <v>542</v>
      </c>
      <c r="D45" s="85"/>
      <c r="E45" s="55" t="s">
        <v>550</v>
      </c>
      <c r="F45" s="55" t="str">
        <f t="shared" si="4"/>
        <v>C</v>
      </c>
      <c r="G45" s="86">
        <v>9</v>
      </c>
      <c r="H45" s="87" t="s">
        <v>466</v>
      </c>
      <c r="I45" s="25" t="s">
        <v>278</v>
      </c>
      <c r="J45" s="25" t="s">
        <v>317</v>
      </c>
      <c r="K45" s="115">
        <f t="shared" si="5"/>
        <v>0.22639999999999999</v>
      </c>
      <c r="L45" s="85"/>
      <c r="M45" s="85"/>
      <c r="N45" s="85"/>
      <c r="O45" s="85"/>
      <c r="P45" s="85"/>
      <c r="Q45" s="85"/>
      <c r="R45" s="85"/>
      <c r="S45" s="85"/>
      <c r="T45" s="85"/>
      <c r="U45" s="85"/>
      <c r="V45" s="85"/>
      <c r="W45" s="85"/>
      <c r="X45" s="85"/>
      <c r="Y45" s="60">
        <f t="shared" si="6"/>
        <v>8</v>
      </c>
      <c r="Z45" s="61">
        <f t="shared" si="7"/>
        <v>8</v>
      </c>
      <c r="AA45" s="33"/>
      <c r="AB45" s="34"/>
      <c r="AC45" s="34"/>
      <c r="AD45" s="34"/>
      <c r="AE45" s="34">
        <v>6</v>
      </c>
      <c r="AF45" s="34"/>
      <c r="AG45" s="34">
        <v>2</v>
      </c>
      <c r="AH45" s="34"/>
      <c r="AK45" s="52"/>
      <c r="AL45" s="52"/>
    </row>
    <row r="46" spans="1:38" x14ac:dyDescent="0.25">
      <c r="A46" s="85">
        <v>36</v>
      </c>
      <c r="B46" s="85" t="s">
        <v>555</v>
      </c>
      <c r="C46" s="85" t="s">
        <v>556</v>
      </c>
      <c r="D46" s="85" t="s">
        <v>29</v>
      </c>
      <c r="E46" s="55" t="s">
        <v>550</v>
      </c>
      <c r="F46" s="55" t="str">
        <f t="shared" si="4"/>
        <v>A</v>
      </c>
      <c r="G46" s="86">
        <v>9</v>
      </c>
      <c r="H46" s="87" t="s">
        <v>59</v>
      </c>
      <c r="I46" s="25" t="s">
        <v>298</v>
      </c>
      <c r="J46" s="25" t="s">
        <v>314</v>
      </c>
      <c r="K46" s="115">
        <f t="shared" si="5"/>
        <v>0.14149999999999999</v>
      </c>
      <c r="L46" s="85"/>
      <c r="M46" s="85"/>
      <c r="N46" s="85"/>
      <c r="O46" s="85"/>
      <c r="P46" s="85"/>
      <c r="Q46" s="85"/>
      <c r="R46" s="85"/>
      <c r="S46" s="85"/>
      <c r="T46" s="85"/>
      <c r="U46" s="85"/>
      <c r="V46" s="85"/>
      <c r="W46" s="85"/>
      <c r="X46" s="85"/>
      <c r="Y46" s="60">
        <f t="shared" si="6"/>
        <v>5</v>
      </c>
      <c r="Z46" s="61">
        <f t="shared" si="7"/>
        <v>5</v>
      </c>
      <c r="AA46" s="33"/>
      <c r="AB46" s="34"/>
      <c r="AC46" s="34"/>
      <c r="AD46" s="34"/>
      <c r="AE46" s="34">
        <v>2</v>
      </c>
      <c r="AF46" s="34"/>
      <c r="AG46" s="34">
        <v>1</v>
      </c>
      <c r="AH46" s="34">
        <v>2</v>
      </c>
      <c r="AK46" s="120"/>
      <c r="AL46" s="52"/>
    </row>
    <row r="47" spans="1:38" x14ac:dyDescent="0.25">
      <c r="A47" s="85">
        <v>37</v>
      </c>
      <c r="B47" s="85" t="s">
        <v>642</v>
      </c>
      <c r="C47" s="85"/>
      <c r="D47" s="85"/>
      <c r="E47" s="55" t="s">
        <v>670</v>
      </c>
      <c r="F47" s="55" t="str">
        <f t="shared" si="4"/>
        <v>D</v>
      </c>
      <c r="G47" s="87">
        <v>10</v>
      </c>
      <c r="H47" s="87" t="s">
        <v>559</v>
      </c>
      <c r="I47" s="25" t="s">
        <v>249</v>
      </c>
      <c r="J47" s="25" t="s">
        <v>250</v>
      </c>
      <c r="K47" s="115">
        <f t="shared" si="5"/>
        <v>0.32544999999999996</v>
      </c>
      <c r="L47" s="85"/>
      <c r="M47" s="85"/>
      <c r="N47" s="85"/>
      <c r="O47" s="85"/>
      <c r="P47" s="85"/>
      <c r="Q47" s="85"/>
      <c r="R47" s="85"/>
      <c r="S47" s="85"/>
      <c r="T47" s="85"/>
      <c r="U47" s="85"/>
      <c r="V47" s="85">
        <v>3</v>
      </c>
      <c r="W47" s="85"/>
      <c r="X47" s="85"/>
      <c r="Y47" s="60">
        <f t="shared" si="6"/>
        <v>0</v>
      </c>
      <c r="Z47" s="61">
        <f t="shared" si="7"/>
        <v>3</v>
      </c>
      <c r="AA47" s="33"/>
      <c r="AB47" s="34"/>
      <c r="AC47" s="34"/>
      <c r="AD47" s="34"/>
      <c r="AE47" s="34"/>
      <c r="AF47" s="34"/>
      <c r="AG47" s="34"/>
      <c r="AH47" s="34"/>
      <c r="AK47" s="120"/>
      <c r="AL47" s="52"/>
    </row>
    <row r="48" spans="1:38" x14ac:dyDescent="0.25">
      <c r="A48" s="54">
        <v>38</v>
      </c>
      <c r="B48" s="85" t="s">
        <v>798</v>
      </c>
      <c r="C48" s="85" t="s">
        <v>331</v>
      </c>
      <c r="D48" s="85"/>
      <c r="E48" s="55" t="s">
        <v>670</v>
      </c>
      <c r="F48" s="55" t="str">
        <f t="shared" si="4"/>
        <v>B</v>
      </c>
      <c r="G48" s="87">
        <v>10</v>
      </c>
      <c r="H48" s="87" t="s">
        <v>341</v>
      </c>
      <c r="I48" s="25" t="s">
        <v>291</v>
      </c>
      <c r="J48" s="25" t="s">
        <v>305</v>
      </c>
      <c r="K48" s="115">
        <f t="shared" si="5"/>
        <v>0.16980000000000001</v>
      </c>
      <c r="L48" s="85"/>
      <c r="M48" s="85"/>
      <c r="N48" s="85"/>
      <c r="O48" s="85"/>
      <c r="P48" s="85"/>
      <c r="Q48" s="85"/>
      <c r="R48" s="85"/>
      <c r="S48" s="85"/>
      <c r="T48" s="85"/>
      <c r="U48" s="85"/>
      <c r="V48" s="85"/>
      <c r="W48" s="85"/>
      <c r="X48" s="85"/>
      <c r="Y48" s="60">
        <f t="shared" si="6"/>
        <v>8</v>
      </c>
      <c r="Z48" s="61">
        <f t="shared" si="7"/>
        <v>8</v>
      </c>
      <c r="AA48" s="33"/>
      <c r="AB48" s="34"/>
      <c r="AC48" s="34"/>
      <c r="AD48" s="34"/>
      <c r="AE48" s="34">
        <v>8</v>
      </c>
      <c r="AF48" s="34"/>
      <c r="AG48" s="34"/>
      <c r="AH48" s="34"/>
      <c r="AK48" s="120"/>
      <c r="AL48" s="52"/>
    </row>
    <row r="49" spans="1:38" x14ac:dyDescent="0.25">
      <c r="A49" s="85">
        <v>39</v>
      </c>
      <c r="B49" s="54" t="s">
        <v>411</v>
      </c>
      <c r="C49" s="54" t="s">
        <v>412</v>
      </c>
      <c r="D49" s="54"/>
      <c r="E49" s="55" t="s">
        <v>550</v>
      </c>
      <c r="F49" s="55" t="str">
        <f t="shared" si="4"/>
        <v>B</v>
      </c>
      <c r="G49" s="87">
        <v>10</v>
      </c>
      <c r="H49" s="87" t="s">
        <v>58</v>
      </c>
      <c r="I49" s="25" t="s">
        <v>291</v>
      </c>
      <c r="J49" s="25" t="s">
        <v>305</v>
      </c>
      <c r="K49" s="115">
        <f t="shared" si="5"/>
        <v>0.16980000000000001</v>
      </c>
      <c r="L49" s="85"/>
      <c r="M49" s="85"/>
      <c r="N49" s="85"/>
      <c r="O49" s="85"/>
      <c r="P49" s="85"/>
      <c r="Q49" s="85"/>
      <c r="R49" s="85"/>
      <c r="S49" s="85"/>
      <c r="T49" s="85"/>
      <c r="U49" s="85"/>
      <c r="V49" s="85"/>
      <c r="W49" s="85"/>
      <c r="X49" s="85">
        <v>6</v>
      </c>
      <c r="Y49" s="60">
        <f t="shared" si="6"/>
        <v>0</v>
      </c>
      <c r="Z49" s="61">
        <f t="shared" si="7"/>
        <v>6</v>
      </c>
      <c r="AA49" s="33"/>
      <c r="AB49" s="34"/>
      <c r="AC49" s="34"/>
      <c r="AD49" s="34"/>
      <c r="AE49" s="34"/>
      <c r="AF49" s="34"/>
      <c r="AG49" s="34"/>
      <c r="AH49" s="34"/>
      <c r="AK49" s="120"/>
      <c r="AL49" s="52"/>
    </row>
    <row r="50" spans="1:38" x14ac:dyDescent="0.25">
      <c r="A50" s="85">
        <v>40</v>
      </c>
      <c r="B50" s="85" t="s">
        <v>639</v>
      </c>
      <c r="C50" s="85"/>
      <c r="D50" s="85"/>
      <c r="E50" s="55" t="s">
        <v>550</v>
      </c>
      <c r="F50" s="55" t="str">
        <f t="shared" si="4"/>
        <v>C</v>
      </c>
      <c r="G50" s="87">
        <v>10</v>
      </c>
      <c r="H50" s="87" t="s">
        <v>93</v>
      </c>
      <c r="I50" s="25" t="s">
        <v>298</v>
      </c>
      <c r="J50" s="25" t="s">
        <v>314</v>
      </c>
      <c r="K50" s="115">
        <f t="shared" si="5"/>
        <v>0.14149999999999999</v>
      </c>
      <c r="L50" s="85"/>
      <c r="M50" s="85"/>
      <c r="N50" s="85"/>
      <c r="O50" s="85"/>
      <c r="P50" s="85"/>
      <c r="Q50" s="85"/>
      <c r="R50" s="85"/>
      <c r="S50" s="85"/>
      <c r="T50" s="85"/>
      <c r="U50" s="85"/>
      <c r="V50" s="85"/>
      <c r="W50" s="85"/>
      <c r="X50" s="85"/>
      <c r="Y50" s="60">
        <f t="shared" si="6"/>
        <v>5</v>
      </c>
      <c r="Z50" s="61">
        <f t="shared" si="7"/>
        <v>5</v>
      </c>
      <c r="AA50" s="33"/>
      <c r="AB50" s="34"/>
      <c r="AC50" s="34"/>
      <c r="AD50" s="34"/>
      <c r="AE50" s="34">
        <v>4</v>
      </c>
      <c r="AF50" s="34"/>
      <c r="AG50" s="34">
        <v>1</v>
      </c>
      <c r="AH50" s="34"/>
      <c r="AK50" s="120"/>
      <c r="AL50" s="52"/>
    </row>
    <row r="51" spans="1:38" x14ac:dyDescent="0.25">
      <c r="A51" s="54">
        <v>41</v>
      </c>
      <c r="B51" s="85" t="s">
        <v>538</v>
      </c>
      <c r="C51" s="85" t="s">
        <v>349</v>
      </c>
      <c r="D51" s="85"/>
      <c r="E51" s="55" t="s">
        <v>550</v>
      </c>
      <c r="F51" s="55" t="str">
        <f t="shared" si="4"/>
        <v>C</v>
      </c>
      <c r="G51" s="86">
        <v>10</v>
      </c>
      <c r="H51" s="87" t="s">
        <v>463</v>
      </c>
      <c r="I51" s="25" t="s">
        <v>298</v>
      </c>
      <c r="J51" s="25" t="s">
        <v>314</v>
      </c>
      <c r="K51" s="115">
        <f t="shared" si="5"/>
        <v>0.14149999999999999</v>
      </c>
      <c r="L51" s="85"/>
      <c r="M51" s="85"/>
      <c r="N51" s="85"/>
      <c r="O51" s="85"/>
      <c r="P51" s="85"/>
      <c r="Q51" s="85"/>
      <c r="R51" s="85"/>
      <c r="S51" s="85"/>
      <c r="T51" s="85"/>
      <c r="U51" s="85"/>
      <c r="V51" s="85"/>
      <c r="W51" s="85"/>
      <c r="X51" s="85"/>
      <c r="Y51" s="60">
        <f t="shared" si="6"/>
        <v>5</v>
      </c>
      <c r="Z51" s="61">
        <f t="shared" si="7"/>
        <v>5</v>
      </c>
      <c r="AA51" s="33"/>
      <c r="AB51" s="34"/>
      <c r="AC51" s="34"/>
      <c r="AD51" s="34"/>
      <c r="AE51" s="34">
        <v>2</v>
      </c>
      <c r="AF51" s="34"/>
      <c r="AG51" s="34"/>
      <c r="AH51" s="34">
        <v>3</v>
      </c>
      <c r="AI51" s="125"/>
      <c r="AK51" s="120"/>
      <c r="AL51" s="52"/>
    </row>
    <row r="52" spans="1:38" x14ac:dyDescent="0.25">
      <c r="A52" s="85">
        <v>42</v>
      </c>
      <c r="B52" s="54" t="s">
        <v>136</v>
      </c>
      <c r="C52" s="54"/>
      <c r="D52" s="54"/>
      <c r="E52" s="55" t="s">
        <v>550</v>
      </c>
      <c r="F52" s="55" t="str">
        <f t="shared" si="4"/>
        <v>A</v>
      </c>
      <c r="G52" s="86">
        <v>10</v>
      </c>
      <c r="H52" s="87" t="s">
        <v>63</v>
      </c>
      <c r="I52" s="25" t="s">
        <v>279</v>
      </c>
      <c r="J52" s="25" t="s">
        <v>311</v>
      </c>
      <c r="K52" s="115">
        <f t="shared" si="5"/>
        <v>0.1132</v>
      </c>
      <c r="L52" s="85"/>
      <c r="M52" s="85"/>
      <c r="N52" s="85"/>
      <c r="O52" s="85"/>
      <c r="P52" s="85"/>
      <c r="Q52" s="85"/>
      <c r="R52" s="85"/>
      <c r="S52" s="85"/>
      <c r="T52" s="85"/>
      <c r="U52" s="85"/>
      <c r="V52" s="85"/>
      <c r="W52" s="85"/>
      <c r="X52" s="85"/>
      <c r="Y52" s="60">
        <f t="shared" si="6"/>
        <v>4</v>
      </c>
      <c r="Z52" s="61">
        <f t="shared" si="7"/>
        <v>4</v>
      </c>
      <c r="AA52" s="33"/>
      <c r="AB52" s="34"/>
      <c r="AC52" s="34"/>
      <c r="AD52" s="34"/>
      <c r="AE52" s="34">
        <v>3</v>
      </c>
      <c r="AF52" s="34"/>
      <c r="AG52" s="34"/>
      <c r="AH52" s="34">
        <v>1</v>
      </c>
      <c r="AI52" s="125"/>
      <c r="AK52" s="120"/>
      <c r="AL52" s="52"/>
    </row>
    <row r="53" spans="1:38" x14ac:dyDescent="0.25">
      <c r="A53" s="85">
        <v>43</v>
      </c>
      <c r="B53" s="85" t="s">
        <v>526</v>
      </c>
      <c r="C53" s="85" t="s">
        <v>53</v>
      </c>
      <c r="D53" s="85"/>
      <c r="E53" s="55" t="s">
        <v>550</v>
      </c>
      <c r="F53" s="55" t="str">
        <f t="shared" si="4"/>
        <v>A</v>
      </c>
      <c r="G53" s="86">
        <v>10</v>
      </c>
      <c r="H53" s="87" t="s">
        <v>283</v>
      </c>
      <c r="I53" s="25" t="s">
        <v>279</v>
      </c>
      <c r="J53" s="25" t="s">
        <v>311</v>
      </c>
      <c r="K53" s="115">
        <f t="shared" si="5"/>
        <v>0.1132</v>
      </c>
      <c r="L53" s="85"/>
      <c r="M53" s="85"/>
      <c r="N53" s="85"/>
      <c r="O53" s="85"/>
      <c r="P53" s="85"/>
      <c r="Q53" s="85"/>
      <c r="R53" s="85"/>
      <c r="S53" s="85"/>
      <c r="T53" s="85"/>
      <c r="U53" s="85"/>
      <c r="V53" s="85"/>
      <c r="W53" s="85"/>
      <c r="X53" s="85"/>
      <c r="Y53" s="60">
        <f t="shared" si="6"/>
        <v>4</v>
      </c>
      <c r="Z53" s="61">
        <f t="shared" si="7"/>
        <v>4</v>
      </c>
      <c r="AA53" s="33"/>
      <c r="AB53" s="34"/>
      <c r="AC53" s="34"/>
      <c r="AD53" s="34"/>
      <c r="AE53" s="34">
        <v>2</v>
      </c>
      <c r="AF53" s="34"/>
      <c r="AG53" s="34"/>
      <c r="AH53" s="34">
        <v>2</v>
      </c>
      <c r="AI53" s="125"/>
      <c r="AK53" s="120"/>
      <c r="AL53" s="52"/>
    </row>
    <row r="54" spans="1:38" x14ac:dyDescent="0.25">
      <c r="A54" s="54">
        <v>44</v>
      </c>
      <c r="B54" s="54" t="s">
        <v>413</v>
      </c>
      <c r="C54" s="54" t="s">
        <v>49</v>
      </c>
      <c r="D54" s="54"/>
      <c r="E54" s="55" t="s">
        <v>550</v>
      </c>
      <c r="F54" s="55" t="str">
        <f t="shared" si="4"/>
        <v>A</v>
      </c>
      <c r="G54" s="56">
        <v>10</v>
      </c>
      <c r="H54" s="57" t="s">
        <v>50</v>
      </c>
      <c r="I54" s="58" t="s">
        <v>279</v>
      </c>
      <c r="J54" s="58" t="s">
        <v>311</v>
      </c>
      <c r="K54" s="115">
        <f t="shared" si="5"/>
        <v>0.1132</v>
      </c>
      <c r="L54" s="54"/>
      <c r="M54" s="54"/>
      <c r="N54" s="54"/>
      <c r="O54" s="54"/>
      <c r="P54" s="54"/>
      <c r="Q54" s="54"/>
      <c r="R54" s="54"/>
      <c r="S54" s="54"/>
      <c r="T54" s="54"/>
      <c r="U54" s="54"/>
      <c r="V54" s="54"/>
      <c r="W54" s="54"/>
      <c r="X54" s="54"/>
      <c r="Y54" s="60">
        <f t="shared" si="6"/>
        <v>4</v>
      </c>
      <c r="Z54" s="61">
        <f t="shared" si="7"/>
        <v>4</v>
      </c>
      <c r="AA54" s="33"/>
      <c r="AB54" s="34">
        <v>1</v>
      </c>
      <c r="AC54" s="34"/>
      <c r="AD54" s="34"/>
      <c r="AE54" s="34">
        <v>3</v>
      </c>
      <c r="AF54" s="34"/>
      <c r="AG54" s="34"/>
      <c r="AH54" s="34"/>
      <c r="AI54" s="125"/>
      <c r="AK54" s="120"/>
      <c r="AL54" s="52"/>
    </row>
    <row r="55" spans="1:38" x14ac:dyDescent="0.25">
      <c r="A55" s="54">
        <v>45</v>
      </c>
      <c r="B55" s="54" t="s">
        <v>194</v>
      </c>
      <c r="C55" s="54" t="s">
        <v>31</v>
      </c>
      <c r="D55" s="54"/>
      <c r="E55" s="55" t="s">
        <v>550</v>
      </c>
      <c r="F55" s="55" t="str">
        <f t="shared" si="4"/>
        <v>D</v>
      </c>
      <c r="G55" s="86">
        <v>11</v>
      </c>
      <c r="H55" s="87" t="s">
        <v>632</v>
      </c>
      <c r="I55" s="25" t="s">
        <v>289</v>
      </c>
      <c r="J55" s="25" t="s">
        <v>310</v>
      </c>
      <c r="K55" s="115">
        <f t="shared" si="5"/>
        <v>0.21224999999999999</v>
      </c>
      <c r="L55" s="85"/>
      <c r="M55" s="85"/>
      <c r="N55" s="85"/>
      <c r="O55" s="85"/>
      <c r="P55" s="85"/>
      <c r="Q55" s="85"/>
      <c r="R55" s="85"/>
      <c r="S55" s="85"/>
      <c r="T55" s="85"/>
      <c r="U55" s="85"/>
      <c r="V55" s="85">
        <v>1</v>
      </c>
      <c r="W55" s="85"/>
      <c r="X55" s="85"/>
      <c r="Y55" s="60">
        <f t="shared" si="6"/>
        <v>3</v>
      </c>
      <c r="Z55" s="61">
        <f t="shared" si="7"/>
        <v>4</v>
      </c>
      <c r="AA55" s="33"/>
      <c r="AB55" s="34"/>
      <c r="AC55" s="34"/>
      <c r="AD55" s="34"/>
      <c r="AE55" s="34">
        <v>1</v>
      </c>
      <c r="AF55" s="34"/>
      <c r="AG55" s="34"/>
      <c r="AH55" s="34">
        <v>2</v>
      </c>
      <c r="AI55" s="125"/>
      <c r="AK55" s="120"/>
      <c r="AL55" s="52"/>
    </row>
    <row r="56" spans="1:38" x14ac:dyDescent="0.25">
      <c r="A56" s="85">
        <v>46</v>
      </c>
      <c r="B56" s="85" t="s">
        <v>540</v>
      </c>
      <c r="C56" s="85" t="s">
        <v>335</v>
      </c>
      <c r="D56" s="85" t="s">
        <v>29</v>
      </c>
      <c r="E56" s="55" t="s">
        <v>550</v>
      </c>
      <c r="F56" s="55" t="str">
        <f t="shared" si="4"/>
        <v>D</v>
      </c>
      <c r="G56" s="87">
        <v>12</v>
      </c>
      <c r="H56" s="87" t="s">
        <v>818</v>
      </c>
      <c r="I56" s="25" t="s">
        <v>291</v>
      </c>
      <c r="J56" s="25" t="s">
        <v>305</v>
      </c>
      <c r="K56" s="115">
        <f t="shared" si="5"/>
        <v>0.16980000000000001</v>
      </c>
      <c r="L56" s="85"/>
      <c r="M56" s="85"/>
      <c r="N56" s="85"/>
      <c r="O56" s="85"/>
      <c r="P56" s="85"/>
      <c r="Q56" s="85"/>
      <c r="R56" s="85"/>
      <c r="S56" s="85"/>
      <c r="T56" s="85"/>
      <c r="U56" s="85"/>
      <c r="V56" s="85"/>
      <c r="W56" s="85"/>
      <c r="X56" s="85"/>
      <c r="Y56" s="60">
        <f t="shared" si="6"/>
        <v>6</v>
      </c>
      <c r="Z56" s="61">
        <f t="shared" si="7"/>
        <v>6</v>
      </c>
      <c r="AA56" s="33"/>
      <c r="AB56" s="34"/>
      <c r="AC56" s="34"/>
      <c r="AD56" s="34"/>
      <c r="AE56" s="34">
        <v>2</v>
      </c>
      <c r="AF56" s="34"/>
      <c r="AG56" s="34"/>
      <c r="AH56" s="34">
        <v>4</v>
      </c>
      <c r="AI56" s="125"/>
      <c r="AK56" s="120"/>
      <c r="AL56" s="52"/>
    </row>
    <row r="57" spans="1:38" x14ac:dyDescent="0.25">
      <c r="A57" s="85">
        <v>47</v>
      </c>
      <c r="B57" s="54" t="s">
        <v>520</v>
      </c>
      <c r="C57" s="54" t="s">
        <v>37</v>
      </c>
      <c r="D57" s="54"/>
      <c r="E57" s="55" t="s">
        <v>550</v>
      </c>
      <c r="F57" s="55" t="str">
        <f t="shared" si="4"/>
        <v>B</v>
      </c>
      <c r="G57" s="57">
        <v>12</v>
      </c>
      <c r="H57" s="57" t="s">
        <v>94</v>
      </c>
      <c r="I57" s="58" t="s">
        <v>298</v>
      </c>
      <c r="J57" s="58" t="s">
        <v>314</v>
      </c>
      <c r="K57" s="115">
        <f t="shared" si="5"/>
        <v>0.14149999999999999</v>
      </c>
      <c r="L57" s="54"/>
      <c r="M57" s="54"/>
      <c r="N57" s="54"/>
      <c r="O57" s="54"/>
      <c r="P57" s="54"/>
      <c r="Q57" s="54"/>
      <c r="R57" s="54"/>
      <c r="S57" s="54"/>
      <c r="T57" s="54"/>
      <c r="U57" s="54"/>
      <c r="V57" s="54"/>
      <c r="W57" s="54"/>
      <c r="X57" s="54"/>
      <c r="Y57" s="60">
        <f t="shared" si="6"/>
        <v>5</v>
      </c>
      <c r="Z57" s="61">
        <f t="shared" si="7"/>
        <v>5</v>
      </c>
      <c r="AA57" s="33"/>
      <c r="AB57" s="34"/>
      <c r="AC57" s="34">
        <v>1</v>
      </c>
      <c r="AD57" s="34"/>
      <c r="AE57" s="34">
        <v>4</v>
      </c>
      <c r="AF57" s="34"/>
      <c r="AG57" s="34"/>
      <c r="AH57" s="34"/>
      <c r="AI57" s="125"/>
      <c r="AK57" s="120"/>
      <c r="AL57" s="52"/>
    </row>
    <row r="58" spans="1:38" x14ac:dyDescent="0.25">
      <c r="A58" s="54">
        <v>48</v>
      </c>
      <c r="B58" s="85" t="s">
        <v>525</v>
      </c>
      <c r="C58" s="85" t="s">
        <v>49</v>
      </c>
      <c r="D58" s="85"/>
      <c r="E58" s="55" t="s">
        <v>550</v>
      </c>
      <c r="F58" s="55" t="str">
        <f t="shared" si="4"/>
        <v>C</v>
      </c>
      <c r="G58" s="86">
        <v>12</v>
      </c>
      <c r="H58" s="87" t="s">
        <v>261</v>
      </c>
      <c r="I58" s="25" t="s">
        <v>507</v>
      </c>
      <c r="J58" s="25" t="s">
        <v>508</v>
      </c>
      <c r="K58" s="115">
        <f t="shared" si="5"/>
        <v>0.12734999999999999</v>
      </c>
      <c r="L58" s="85"/>
      <c r="M58" s="85"/>
      <c r="N58" s="85"/>
      <c r="O58" s="85"/>
      <c r="P58" s="85"/>
      <c r="Q58" s="85"/>
      <c r="R58" s="85"/>
      <c r="S58" s="85"/>
      <c r="T58" s="85"/>
      <c r="U58" s="85"/>
      <c r="V58" s="85">
        <v>1</v>
      </c>
      <c r="W58" s="85"/>
      <c r="X58" s="85"/>
      <c r="Y58" s="60">
        <f t="shared" si="6"/>
        <v>2</v>
      </c>
      <c r="Z58" s="61">
        <f t="shared" si="7"/>
        <v>3</v>
      </c>
      <c r="AA58" s="33"/>
      <c r="AB58" s="34"/>
      <c r="AC58" s="34"/>
      <c r="AD58" s="34"/>
      <c r="AE58" s="34">
        <v>1</v>
      </c>
      <c r="AF58" s="34"/>
      <c r="AG58" s="34"/>
      <c r="AH58" s="34">
        <v>1</v>
      </c>
      <c r="AI58" s="125"/>
      <c r="AK58" s="120"/>
      <c r="AL58" s="52"/>
    </row>
    <row r="59" spans="1:38" x14ac:dyDescent="0.25">
      <c r="A59" s="85">
        <v>49</v>
      </c>
      <c r="B59" s="85" t="s">
        <v>533</v>
      </c>
      <c r="C59" s="85" t="s">
        <v>39</v>
      </c>
      <c r="D59" s="85"/>
      <c r="E59" s="55" t="s">
        <v>550</v>
      </c>
      <c r="F59" s="55" t="str">
        <f t="shared" si="4"/>
        <v>B</v>
      </c>
      <c r="G59" s="56">
        <v>13</v>
      </c>
      <c r="H59" s="57" t="s">
        <v>292</v>
      </c>
      <c r="I59" s="58" t="s">
        <v>279</v>
      </c>
      <c r="J59" s="58" t="s">
        <v>311</v>
      </c>
      <c r="K59" s="115">
        <f t="shared" si="5"/>
        <v>0.1132</v>
      </c>
      <c r="L59" s="54"/>
      <c r="M59" s="54"/>
      <c r="N59" s="54"/>
      <c r="O59" s="54"/>
      <c r="P59" s="54"/>
      <c r="Q59" s="54"/>
      <c r="R59" s="54"/>
      <c r="S59" s="54"/>
      <c r="T59" s="54"/>
      <c r="U59" s="54"/>
      <c r="V59" s="54"/>
      <c r="W59" s="54"/>
      <c r="X59" s="54"/>
      <c r="Y59" s="60">
        <f t="shared" si="6"/>
        <v>4</v>
      </c>
      <c r="Z59" s="61">
        <f t="shared" si="7"/>
        <v>4</v>
      </c>
      <c r="AA59" s="33"/>
      <c r="AB59" s="34"/>
      <c r="AC59" s="34"/>
      <c r="AD59" s="34"/>
      <c r="AE59" s="34">
        <v>3</v>
      </c>
      <c r="AF59" s="34"/>
      <c r="AG59" s="34"/>
      <c r="AH59" s="34">
        <v>1</v>
      </c>
      <c r="AI59" s="125"/>
      <c r="AK59" s="120"/>
      <c r="AL59" s="52"/>
    </row>
    <row r="60" spans="1:38" x14ac:dyDescent="0.25">
      <c r="A60" s="85">
        <v>50</v>
      </c>
      <c r="B60" s="54" t="s">
        <v>410</v>
      </c>
      <c r="C60" s="54" t="s">
        <v>258</v>
      </c>
      <c r="D60" s="54"/>
      <c r="E60" s="55" t="s">
        <v>550</v>
      </c>
      <c r="F60" s="55" t="str">
        <f t="shared" si="4"/>
        <v>B</v>
      </c>
      <c r="G60" s="87">
        <v>13</v>
      </c>
      <c r="H60" s="87" t="s">
        <v>296</v>
      </c>
      <c r="I60" s="25" t="s">
        <v>279</v>
      </c>
      <c r="J60" s="25" t="s">
        <v>311</v>
      </c>
      <c r="K60" s="115">
        <f t="shared" si="5"/>
        <v>0.1132</v>
      </c>
      <c r="L60" s="85"/>
      <c r="M60" s="85"/>
      <c r="N60" s="85"/>
      <c r="O60" s="85"/>
      <c r="P60" s="85"/>
      <c r="Q60" s="85"/>
      <c r="R60" s="85"/>
      <c r="S60" s="85"/>
      <c r="T60" s="85"/>
      <c r="U60" s="85"/>
      <c r="V60" s="85"/>
      <c r="W60" s="85"/>
      <c r="X60" s="85"/>
      <c r="Y60" s="60">
        <f t="shared" si="6"/>
        <v>4</v>
      </c>
      <c r="Z60" s="61">
        <f t="shared" si="7"/>
        <v>4</v>
      </c>
      <c r="AA60" s="33"/>
      <c r="AB60" s="34"/>
      <c r="AC60" s="34"/>
      <c r="AD60" s="34"/>
      <c r="AE60" s="34">
        <v>4</v>
      </c>
      <c r="AF60" s="34"/>
      <c r="AG60" s="34"/>
      <c r="AH60" s="34"/>
      <c r="AI60" s="125"/>
      <c r="AK60" s="120"/>
      <c r="AL60" s="52"/>
    </row>
    <row r="61" spans="1:38" x14ac:dyDescent="0.25">
      <c r="A61" s="54">
        <v>51</v>
      </c>
      <c r="B61" s="54" t="s">
        <v>419</v>
      </c>
      <c r="C61" s="54" t="s">
        <v>49</v>
      </c>
      <c r="D61" s="54"/>
      <c r="E61" s="55" t="s">
        <v>550</v>
      </c>
      <c r="F61" s="55" t="str">
        <f t="shared" si="4"/>
        <v>B</v>
      </c>
      <c r="G61" s="87">
        <v>13</v>
      </c>
      <c r="H61" s="87" t="s">
        <v>64</v>
      </c>
      <c r="I61" s="25" t="s">
        <v>279</v>
      </c>
      <c r="J61" s="25" t="s">
        <v>311</v>
      </c>
      <c r="K61" s="115">
        <f t="shared" si="5"/>
        <v>0.1132</v>
      </c>
      <c r="L61" s="85"/>
      <c r="M61" s="85"/>
      <c r="N61" s="85"/>
      <c r="O61" s="85"/>
      <c r="P61" s="85"/>
      <c r="Q61" s="85"/>
      <c r="R61" s="85"/>
      <c r="S61" s="85"/>
      <c r="T61" s="85"/>
      <c r="U61" s="85"/>
      <c r="V61" s="85"/>
      <c r="W61" s="85"/>
      <c r="X61" s="85"/>
      <c r="Y61" s="60">
        <f t="shared" si="6"/>
        <v>4</v>
      </c>
      <c r="Z61" s="61">
        <f t="shared" si="7"/>
        <v>4</v>
      </c>
      <c r="AA61" s="33"/>
      <c r="AB61" s="34"/>
      <c r="AC61" s="34"/>
      <c r="AD61" s="34"/>
      <c r="AE61" s="34">
        <v>3</v>
      </c>
      <c r="AF61" s="34"/>
      <c r="AG61" s="34"/>
      <c r="AH61" s="34">
        <v>1</v>
      </c>
      <c r="AI61" s="125"/>
      <c r="AK61" s="120"/>
      <c r="AL61" s="52"/>
    </row>
    <row r="62" spans="1:38" x14ac:dyDescent="0.25">
      <c r="A62" s="54">
        <v>52</v>
      </c>
      <c r="B62" s="85" t="s">
        <v>668</v>
      </c>
      <c r="C62" s="85" t="s">
        <v>335</v>
      </c>
      <c r="D62" s="85"/>
      <c r="E62" s="55" t="s">
        <v>550</v>
      </c>
      <c r="F62" s="55" t="str">
        <f t="shared" si="4"/>
        <v>B</v>
      </c>
      <c r="G62" s="87">
        <v>13</v>
      </c>
      <c r="H62" s="87" t="s">
        <v>35</v>
      </c>
      <c r="I62" s="25" t="s">
        <v>279</v>
      </c>
      <c r="J62" s="25" t="s">
        <v>311</v>
      </c>
      <c r="K62" s="115">
        <f t="shared" si="5"/>
        <v>0.1132</v>
      </c>
      <c r="L62" s="85"/>
      <c r="M62" s="85"/>
      <c r="N62" s="85"/>
      <c r="O62" s="85"/>
      <c r="P62" s="85"/>
      <c r="Q62" s="85"/>
      <c r="R62" s="85"/>
      <c r="S62" s="85"/>
      <c r="T62" s="85"/>
      <c r="U62" s="85"/>
      <c r="V62" s="85"/>
      <c r="W62" s="85"/>
      <c r="X62" s="85"/>
      <c r="Y62" s="60">
        <f t="shared" si="6"/>
        <v>4</v>
      </c>
      <c r="Z62" s="61">
        <f t="shared" si="7"/>
        <v>4</v>
      </c>
      <c r="AA62" s="33"/>
      <c r="AB62" s="34"/>
      <c r="AC62" s="34"/>
      <c r="AD62" s="34"/>
      <c r="AE62" s="34">
        <v>3</v>
      </c>
      <c r="AF62" s="34"/>
      <c r="AG62" s="34"/>
      <c r="AH62" s="34">
        <v>1</v>
      </c>
      <c r="AI62" s="125"/>
      <c r="AK62" s="52"/>
      <c r="AL62" s="52"/>
    </row>
    <row r="63" spans="1:38" x14ac:dyDescent="0.25">
      <c r="A63" s="85">
        <v>53</v>
      </c>
      <c r="B63" s="54" t="s">
        <v>595</v>
      </c>
      <c r="C63" s="54" t="s">
        <v>49</v>
      </c>
      <c r="D63" s="54"/>
      <c r="E63" s="55" t="s">
        <v>550</v>
      </c>
      <c r="F63" s="55" t="str">
        <f t="shared" si="4"/>
        <v>C</v>
      </c>
      <c r="G63" s="56">
        <v>13</v>
      </c>
      <c r="H63" s="57" t="s">
        <v>472</v>
      </c>
      <c r="I63" s="58" t="s">
        <v>279</v>
      </c>
      <c r="J63" s="58" t="s">
        <v>311</v>
      </c>
      <c r="K63" s="115">
        <f t="shared" si="5"/>
        <v>0.1132</v>
      </c>
      <c r="L63" s="54"/>
      <c r="M63" s="54"/>
      <c r="N63" s="54"/>
      <c r="O63" s="54"/>
      <c r="P63" s="54"/>
      <c r="Q63" s="54"/>
      <c r="R63" s="54"/>
      <c r="S63" s="54"/>
      <c r="T63" s="54"/>
      <c r="U63" s="54"/>
      <c r="V63" s="54"/>
      <c r="W63" s="54"/>
      <c r="X63" s="54"/>
      <c r="Y63" s="60">
        <f t="shared" si="6"/>
        <v>4</v>
      </c>
      <c r="Z63" s="61">
        <f t="shared" si="7"/>
        <v>4</v>
      </c>
      <c r="AA63" s="33"/>
      <c r="AB63" s="34"/>
      <c r="AC63" s="34"/>
      <c r="AD63" s="34"/>
      <c r="AE63" s="34">
        <v>3</v>
      </c>
      <c r="AF63" s="34"/>
      <c r="AG63" s="34">
        <v>1</v>
      </c>
      <c r="AH63" s="34"/>
      <c r="AI63" s="125"/>
      <c r="AK63" s="52"/>
      <c r="AL63" s="52"/>
    </row>
    <row r="64" spans="1:38" x14ac:dyDescent="0.25">
      <c r="A64" s="85">
        <v>54</v>
      </c>
      <c r="B64" s="85" t="s">
        <v>132</v>
      </c>
      <c r="C64" s="85" t="s">
        <v>49</v>
      </c>
      <c r="D64" s="85"/>
      <c r="E64" s="55" t="s">
        <v>550</v>
      </c>
      <c r="F64" s="55" t="str">
        <f t="shared" si="4"/>
        <v>C</v>
      </c>
      <c r="G64" s="86">
        <v>13</v>
      </c>
      <c r="H64" s="87" t="s">
        <v>267</v>
      </c>
      <c r="I64" s="25" t="s">
        <v>279</v>
      </c>
      <c r="J64" s="25" t="s">
        <v>311</v>
      </c>
      <c r="K64" s="115">
        <f t="shared" si="5"/>
        <v>0.1132</v>
      </c>
      <c r="L64" s="85"/>
      <c r="M64" s="85"/>
      <c r="N64" s="85"/>
      <c r="O64" s="85"/>
      <c r="P64" s="85"/>
      <c r="Q64" s="85"/>
      <c r="R64" s="85"/>
      <c r="S64" s="85"/>
      <c r="T64" s="85"/>
      <c r="U64" s="85"/>
      <c r="V64" s="85"/>
      <c r="W64" s="85"/>
      <c r="X64" s="85"/>
      <c r="Y64" s="60">
        <f t="shared" si="6"/>
        <v>4</v>
      </c>
      <c r="Z64" s="61">
        <f t="shared" si="7"/>
        <v>4</v>
      </c>
      <c r="AA64" s="33"/>
      <c r="AB64" s="34"/>
      <c r="AC64" s="34"/>
      <c r="AD64" s="34"/>
      <c r="AE64" s="34"/>
      <c r="AF64" s="34"/>
      <c r="AG64" s="34"/>
      <c r="AH64" s="34">
        <v>4</v>
      </c>
      <c r="AI64" s="125"/>
      <c r="AK64" s="52"/>
      <c r="AL64" s="52"/>
    </row>
    <row r="65" spans="1:38" x14ac:dyDescent="0.25">
      <c r="A65" s="54">
        <v>55</v>
      </c>
      <c r="B65" s="54" t="s">
        <v>205</v>
      </c>
      <c r="C65" s="54" t="s">
        <v>542</v>
      </c>
      <c r="D65" s="54"/>
      <c r="E65" s="55" t="s">
        <v>550</v>
      </c>
      <c r="F65" s="55" t="str">
        <f t="shared" si="4"/>
        <v>D</v>
      </c>
      <c r="G65" s="86">
        <v>13</v>
      </c>
      <c r="H65" s="87" t="s">
        <v>625</v>
      </c>
      <c r="I65" s="25" t="s">
        <v>279</v>
      </c>
      <c r="J65" s="25" t="s">
        <v>311</v>
      </c>
      <c r="K65" s="115">
        <f t="shared" si="5"/>
        <v>0.1132</v>
      </c>
      <c r="L65" s="85"/>
      <c r="M65" s="85"/>
      <c r="N65" s="85"/>
      <c r="O65" s="85"/>
      <c r="P65" s="85"/>
      <c r="Q65" s="85"/>
      <c r="R65" s="85"/>
      <c r="S65" s="85"/>
      <c r="T65" s="85"/>
      <c r="U65" s="85"/>
      <c r="V65" s="85"/>
      <c r="W65" s="85"/>
      <c r="X65" s="85"/>
      <c r="Y65" s="60">
        <f t="shared" si="6"/>
        <v>4</v>
      </c>
      <c r="Z65" s="61">
        <f t="shared" si="7"/>
        <v>4</v>
      </c>
      <c r="AA65" s="33"/>
      <c r="AB65" s="34"/>
      <c r="AC65" s="34"/>
      <c r="AD65" s="34"/>
      <c r="AE65" s="34">
        <v>1</v>
      </c>
      <c r="AF65" s="34"/>
      <c r="AG65" s="34">
        <v>3</v>
      </c>
      <c r="AH65" s="34"/>
      <c r="AI65" s="125"/>
      <c r="AK65" s="52"/>
      <c r="AL65" s="52"/>
    </row>
    <row r="66" spans="1:38" x14ac:dyDescent="0.25">
      <c r="A66" s="85">
        <v>56</v>
      </c>
      <c r="B66" s="85" t="s">
        <v>399</v>
      </c>
      <c r="C66" s="85" t="s">
        <v>335</v>
      </c>
      <c r="D66" s="85"/>
      <c r="E66" s="55" t="s">
        <v>550</v>
      </c>
      <c r="F66" s="55" t="str">
        <f t="shared" si="4"/>
        <v>D</v>
      </c>
      <c r="G66" s="86">
        <v>13</v>
      </c>
      <c r="H66" s="87" t="s">
        <v>743</v>
      </c>
      <c r="I66" s="25" t="s">
        <v>279</v>
      </c>
      <c r="J66" s="25" t="s">
        <v>311</v>
      </c>
      <c r="K66" s="115">
        <f t="shared" si="5"/>
        <v>0.1132</v>
      </c>
      <c r="L66" s="85"/>
      <c r="M66" s="85"/>
      <c r="N66" s="85"/>
      <c r="O66" s="85"/>
      <c r="P66" s="85"/>
      <c r="Q66" s="85"/>
      <c r="R66" s="85"/>
      <c r="S66" s="85"/>
      <c r="T66" s="85"/>
      <c r="U66" s="85"/>
      <c r="V66" s="85"/>
      <c r="W66" s="85"/>
      <c r="X66" s="85"/>
      <c r="Y66" s="60">
        <f t="shared" si="6"/>
        <v>4</v>
      </c>
      <c r="Z66" s="61">
        <f t="shared" si="7"/>
        <v>4</v>
      </c>
      <c r="AA66" s="33"/>
      <c r="AB66" s="34"/>
      <c r="AC66" s="34"/>
      <c r="AD66" s="34"/>
      <c r="AE66" s="34">
        <v>3</v>
      </c>
      <c r="AF66" s="34"/>
      <c r="AG66" s="34">
        <v>1</v>
      </c>
      <c r="AH66" s="34"/>
      <c r="AI66" s="125"/>
      <c r="AK66" s="52"/>
      <c r="AL66" s="52"/>
    </row>
    <row r="67" spans="1:38" x14ac:dyDescent="0.25">
      <c r="A67" s="85">
        <v>57</v>
      </c>
      <c r="B67" s="85" t="s">
        <v>197</v>
      </c>
      <c r="C67" s="85" t="s">
        <v>162</v>
      </c>
      <c r="D67" s="85"/>
      <c r="E67" s="55" t="s">
        <v>550</v>
      </c>
      <c r="F67" s="55" t="str">
        <f t="shared" si="4"/>
        <v>A</v>
      </c>
      <c r="G67" s="86">
        <v>13</v>
      </c>
      <c r="H67" s="87" t="s">
        <v>33</v>
      </c>
      <c r="I67" s="25" t="s">
        <v>301</v>
      </c>
      <c r="J67" s="25" t="s">
        <v>315</v>
      </c>
      <c r="K67" s="115">
        <f t="shared" si="5"/>
        <v>8.4900000000000003E-2</v>
      </c>
      <c r="L67" s="85"/>
      <c r="M67" s="85"/>
      <c r="N67" s="85"/>
      <c r="O67" s="85"/>
      <c r="P67" s="85"/>
      <c r="Q67" s="85"/>
      <c r="R67" s="85"/>
      <c r="S67" s="85"/>
      <c r="T67" s="85"/>
      <c r="U67" s="85"/>
      <c r="V67" s="85"/>
      <c r="W67" s="85"/>
      <c r="X67" s="85">
        <v>3</v>
      </c>
      <c r="Y67" s="60">
        <f t="shared" si="6"/>
        <v>0</v>
      </c>
      <c r="Z67" s="61">
        <f t="shared" si="7"/>
        <v>3</v>
      </c>
      <c r="AA67" s="33"/>
      <c r="AB67" s="34"/>
      <c r="AC67" s="34"/>
      <c r="AD67" s="34"/>
      <c r="AE67" s="34"/>
      <c r="AF67" s="34"/>
      <c r="AG67" s="34"/>
      <c r="AH67" s="34"/>
      <c r="AI67" s="125"/>
      <c r="AK67" s="52"/>
      <c r="AL67" s="52"/>
    </row>
    <row r="68" spans="1:38" x14ac:dyDescent="0.25">
      <c r="A68" s="54">
        <v>58</v>
      </c>
      <c r="B68" s="85" t="s">
        <v>546</v>
      </c>
      <c r="C68" s="85" t="s">
        <v>49</v>
      </c>
      <c r="D68" s="85"/>
      <c r="E68" s="55" t="s">
        <v>550</v>
      </c>
      <c r="F68" s="55" t="str">
        <f t="shared" si="4"/>
        <v>A</v>
      </c>
      <c r="G68" s="86">
        <v>13</v>
      </c>
      <c r="H68" s="87" t="s">
        <v>100</v>
      </c>
      <c r="I68" s="25" t="s">
        <v>301</v>
      </c>
      <c r="J68" s="25" t="s">
        <v>315</v>
      </c>
      <c r="K68" s="115">
        <f t="shared" si="5"/>
        <v>8.4900000000000003E-2</v>
      </c>
      <c r="L68" s="85"/>
      <c r="M68" s="85"/>
      <c r="N68" s="85"/>
      <c r="O68" s="85"/>
      <c r="P68" s="85"/>
      <c r="Q68" s="85"/>
      <c r="R68" s="85"/>
      <c r="S68" s="85"/>
      <c r="T68" s="85"/>
      <c r="U68" s="85"/>
      <c r="V68" s="85"/>
      <c r="W68" s="85"/>
      <c r="X68" s="85"/>
      <c r="Y68" s="60">
        <f t="shared" si="6"/>
        <v>3</v>
      </c>
      <c r="Z68" s="61">
        <f t="shared" si="7"/>
        <v>3</v>
      </c>
      <c r="AA68" s="33"/>
      <c r="AB68" s="34"/>
      <c r="AC68" s="34"/>
      <c r="AD68" s="34"/>
      <c r="AE68" s="34">
        <v>1</v>
      </c>
      <c r="AF68" s="34"/>
      <c r="AG68" s="34"/>
      <c r="AH68" s="34">
        <v>2</v>
      </c>
      <c r="AI68" s="125"/>
      <c r="AK68" s="52"/>
      <c r="AL68" s="52"/>
    </row>
    <row r="69" spans="1:38" x14ac:dyDescent="0.25">
      <c r="A69" s="85">
        <v>59</v>
      </c>
      <c r="B69" s="85" t="s">
        <v>133</v>
      </c>
      <c r="C69" s="85" t="s">
        <v>39</v>
      </c>
      <c r="D69" s="85"/>
      <c r="E69" s="55" t="s">
        <v>163</v>
      </c>
      <c r="F69" s="55" t="str">
        <f t="shared" si="4"/>
        <v>A</v>
      </c>
      <c r="G69" s="87">
        <v>15</v>
      </c>
      <c r="H69" s="87" t="s">
        <v>288</v>
      </c>
      <c r="I69" s="25" t="s">
        <v>75</v>
      </c>
      <c r="J69" s="25" t="s">
        <v>106</v>
      </c>
      <c r="K69" s="115">
        <f t="shared" si="5"/>
        <v>5.6599999999999998E-2</v>
      </c>
      <c r="L69" s="85"/>
      <c r="M69" s="85"/>
      <c r="N69" s="85"/>
      <c r="O69" s="85"/>
      <c r="P69" s="85"/>
      <c r="Q69" s="85"/>
      <c r="R69" s="85"/>
      <c r="S69" s="85"/>
      <c r="T69" s="85"/>
      <c r="U69" s="85"/>
      <c r="V69" s="85"/>
      <c r="W69" s="85"/>
      <c r="X69" s="85"/>
      <c r="Y69" s="60">
        <f t="shared" si="6"/>
        <v>2</v>
      </c>
      <c r="Z69" s="61">
        <f t="shared" si="7"/>
        <v>2</v>
      </c>
      <c r="AA69" s="33"/>
      <c r="AB69" s="34"/>
      <c r="AC69" s="34"/>
      <c r="AD69" s="34"/>
      <c r="AE69" s="34"/>
      <c r="AF69" s="34"/>
      <c r="AG69" s="34">
        <v>1</v>
      </c>
      <c r="AH69" s="34">
        <v>1</v>
      </c>
      <c r="AI69" s="125"/>
      <c r="AK69" s="52"/>
      <c r="AL69" s="52"/>
    </row>
    <row r="70" spans="1:38" x14ac:dyDescent="0.25">
      <c r="A70" s="85">
        <v>60</v>
      </c>
      <c r="B70" s="85" t="s">
        <v>424</v>
      </c>
      <c r="C70" s="85" t="s">
        <v>49</v>
      </c>
      <c r="D70" s="85" t="s">
        <v>778</v>
      </c>
      <c r="E70" s="55" t="s">
        <v>670</v>
      </c>
      <c r="F70" s="55" t="str">
        <f t="shared" si="4"/>
        <v>A</v>
      </c>
      <c r="G70" s="87">
        <v>15</v>
      </c>
      <c r="H70" s="87" t="s">
        <v>52</v>
      </c>
      <c r="I70" s="25" t="s">
        <v>75</v>
      </c>
      <c r="J70" s="25" t="s">
        <v>106</v>
      </c>
      <c r="K70" s="115">
        <f t="shared" si="5"/>
        <v>5.6599999999999998E-2</v>
      </c>
      <c r="L70" s="85"/>
      <c r="M70" s="85"/>
      <c r="N70" s="85"/>
      <c r="O70" s="85"/>
      <c r="P70" s="85"/>
      <c r="Q70" s="85"/>
      <c r="R70" s="85"/>
      <c r="S70" s="85"/>
      <c r="T70" s="85"/>
      <c r="U70" s="85"/>
      <c r="V70" s="85"/>
      <c r="W70" s="85"/>
      <c r="X70" s="85"/>
      <c r="Y70" s="60">
        <f t="shared" si="6"/>
        <v>2</v>
      </c>
      <c r="Z70" s="61">
        <f t="shared" si="7"/>
        <v>2</v>
      </c>
      <c r="AA70" s="33"/>
      <c r="AB70" s="34"/>
      <c r="AC70" s="34"/>
      <c r="AD70" s="34"/>
      <c r="AE70" s="34">
        <v>1</v>
      </c>
      <c r="AF70" s="34"/>
      <c r="AG70" s="34"/>
      <c r="AH70" s="34">
        <v>1</v>
      </c>
      <c r="AI70" s="125"/>
      <c r="AK70" s="52"/>
      <c r="AL70" s="52"/>
    </row>
    <row r="71" spans="1:38" x14ac:dyDescent="0.25">
      <c r="A71" s="54">
        <v>61</v>
      </c>
      <c r="B71" s="85" t="s">
        <v>543</v>
      </c>
      <c r="C71" s="85"/>
      <c r="D71" s="85"/>
      <c r="E71" s="55" t="s">
        <v>550</v>
      </c>
      <c r="F71" s="55" t="str">
        <f t="shared" si="4"/>
        <v>C</v>
      </c>
      <c r="G71" s="87">
        <v>15</v>
      </c>
      <c r="H71" s="87" t="s">
        <v>464</v>
      </c>
      <c r="I71" s="25" t="s">
        <v>75</v>
      </c>
      <c r="J71" s="25" t="s">
        <v>106</v>
      </c>
      <c r="K71" s="115">
        <f t="shared" si="5"/>
        <v>5.6599999999999998E-2</v>
      </c>
      <c r="L71" s="85"/>
      <c r="M71" s="85"/>
      <c r="N71" s="85"/>
      <c r="O71" s="85"/>
      <c r="P71" s="85"/>
      <c r="Q71" s="85"/>
      <c r="R71" s="85"/>
      <c r="S71" s="85"/>
      <c r="T71" s="85"/>
      <c r="U71" s="85"/>
      <c r="V71" s="85"/>
      <c r="W71" s="85"/>
      <c r="X71" s="85"/>
      <c r="Y71" s="60">
        <f t="shared" si="6"/>
        <v>2</v>
      </c>
      <c r="Z71" s="61">
        <f t="shared" si="7"/>
        <v>2</v>
      </c>
      <c r="AA71" s="33"/>
      <c r="AB71" s="34"/>
      <c r="AC71" s="34"/>
      <c r="AD71" s="34"/>
      <c r="AE71" s="34">
        <v>2</v>
      </c>
      <c r="AF71" s="34"/>
      <c r="AG71" s="34"/>
      <c r="AH71" s="34"/>
      <c r="AI71" s="125"/>
      <c r="AK71" s="52"/>
      <c r="AL71" s="52"/>
    </row>
    <row r="72" spans="1:38" x14ac:dyDescent="0.25">
      <c r="A72" s="85">
        <v>62</v>
      </c>
      <c r="B72" s="85" t="s">
        <v>207</v>
      </c>
      <c r="C72" s="85" t="s">
        <v>53</v>
      </c>
      <c r="D72" s="85"/>
      <c r="E72" s="55" t="s">
        <v>550</v>
      </c>
      <c r="F72" s="55" t="str">
        <f t="shared" si="4"/>
        <v>C</v>
      </c>
      <c r="G72" s="86">
        <v>15</v>
      </c>
      <c r="H72" s="87" t="s">
        <v>252</v>
      </c>
      <c r="I72" s="25" t="s">
        <v>75</v>
      </c>
      <c r="J72" s="25" t="s">
        <v>106</v>
      </c>
      <c r="K72" s="115">
        <f t="shared" si="5"/>
        <v>5.6599999999999998E-2</v>
      </c>
      <c r="L72" s="85"/>
      <c r="M72" s="85"/>
      <c r="N72" s="85"/>
      <c r="O72" s="85"/>
      <c r="P72" s="85"/>
      <c r="Q72" s="85"/>
      <c r="R72" s="85"/>
      <c r="S72" s="85"/>
      <c r="T72" s="85"/>
      <c r="U72" s="85"/>
      <c r="V72" s="85"/>
      <c r="W72" s="85"/>
      <c r="X72" s="85"/>
      <c r="Y72" s="60">
        <f t="shared" si="6"/>
        <v>2</v>
      </c>
      <c r="Z72" s="61">
        <f t="shared" si="7"/>
        <v>2</v>
      </c>
      <c r="AA72" s="33"/>
      <c r="AB72" s="34"/>
      <c r="AC72" s="34"/>
      <c r="AD72" s="34"/>
      <c r="AE72" s="34">
        <v>1</v>
      </c>
      <c r="AF72" s="34"/>
      <c r="AG72" s="34"/>
      <c r="AH72" s="34">
        <v>1</v>
      </c>
      <c r="AI72" s="125"/>
      <c r="AK72" s="52"/>
      <c r="AL72" s="52"/>
    </row>
    <row r="73" spans="1:38" x14ac:dyDescent="0.25">
      <c r="A73" s="85">
        <v>63</v>
      </c>
      <c r="B73" s="85" t="s">
        <v>524</v>
      </c>
      <c r="C73" s="85"/>
      <c r="D73" s="85"/>
      <c r="E73" s="55" t="s">
        <v>550</v>
      </c>
      <c r="F73" s="55" t="str">
        <f t="shared" si="4"/>
        <v>C</v>
      </c>
      <c r="G73" s="86">
        <v>15</v>
      </c>
      <c r="H73" s="87" t="s">
        <v>428</v>
      </c>
      <c r="I73" s="25" t="s">
        <v>75</v>
      </c>
      <c r="J73" s="25" t="s">
        <v>106</v>
      </c>
      <c r="K73" s="115">
        <f t="shared" si="5"/>
        <v>5.6599999999999998E-2</v>
      </c>
      <c r="L73" s="85"/>
      <c r="M73" s="85"/>
      <c r="N73" s="85"/>
      <c r="O73" s="85"/>
      <c r="P73" s="85"/>
      <c r="Q73" s="85"/>
      <c r="R73" s="85"/>
      <c r="S73" s="85"/>
      <c r="T73" s="85"/>
      <c r="U73" s="85"/>
      <c r="V73" s="85"/>
      <c r="W73" s="85"/>
      <c r="X73" s="85"/>
      <c r="Y73" s="60">
        <f t="shared" si="6"/>
        <v>2</v>
      </c>
      <c r="Z73" s="61">
        <f t="shared" si="7"/>
        <v>2</v>
      </c>
      <c r="AA73" s="33"/>
      <c r="AB73" s="34"/>
      <c r="AC73" s="34"/>
      <c r="AD73" s="34"/>
      <c r="AE73" s="34">
        <v>2</v>
      </c>
      <c r="AF73" s="34"/>
      <c r="AG73" s="34"/>
      <c r="AH73" s="34"/>
      <c r="AI73" s="125"/>
    </row>
    <row r="74" spans="1:38" x14ac:dyDescent="0.25">
      <c r="A74" s="54">
        <v>64</v>
      </c>
      <c r="B74" s="85" t="s">
        <v>404</v>
      </c>
      <c r="C74" s="85"/>
      <c r="D74" s="85"/>
      <c r="E74" s="55" t="s">
        <v>670</v>
      </c>
      <c r="F74" s="55" t="str">
        <f t="shared" si="4"/>
        <v>D</v>
      </c>
      <c r="G74" s="87">
        <v>15</v>
      </c>
      <c r="H74" s="87" t="s">
        <v>622</v>
      </c>
      <c r="I74" s="25" t="s">
        <v>75</v>
      </c>
      <c r="J74" s="25" t="s">
        <v>106</v>
      </c>
      <c r="K74" s="115">
        <f t="shared" si="5"/>
        <v>5.6599999999999998E-2</v>
      </c>
      <c r="L74" s="85"/>
      <c r="M74" s="85"/>
      <c r="N74" s="85"/>
      <c r="O74" s="85"/>
      <c r="P74" s="85"/>
      <c r="Q74" s="85"/>
      <c r="R74" s="85"/>
      <c r="S74" s="85"/>
      <c r="T74" s="85"/>
      <c r="U74" s="85"/>
      <c r="V74" s="85"/>
      <c r="W74" s="85"/>
      <c r="X74" s="85"/>
      <c r="Y74" s="60">
        <f t="shared" si="6"/>
        <v>2</v>
      </c>
      <c r="Z74" s="61">
        <f t="shared" si="7"/>
        <v>2</v>
      </c>
      <c r="AA74" s="33"/>
      <c r="AB74" s="34"/>
      <c r="AC74" s="34"/>
      <c r="AD74" s="34"/>
      <c r="AE74" s="34">
        <v>2</v>
      </c>
      <c r="AF74" s="34"/>
      <c r="AG74" s="34"/>
      <c r="AH74" s="34"/>
      <c r="AI74" s="125"/>
    </row>
    <row r="75" spans="1:38" s="186" customFormat="1" x14ac:dyDescent="0.25">
      <c r="A75" s="85">
        <v>65</v>
      </c>
      <c r="B75" s="85" t="s">
        <v>447</v>
      </c>
      <c r="C75" s="85" t="s">
        <v>162</v>
      </c>
      <c r="D75" s="85" t="s">
        <v>29</v>
      </c>
      <c r="E75" s="55" t="s">
        <v>550</v>
      </c>
      <c r="F75" s="55" t="str">
        <f t="shared" ref="F75:F102" si="8">LEFT(H75,1)</f>
        <v>D</v>
      </c>
      <c r="G75" s="87">
        <v>15</v>
      </c>
      <c r="H75" s="87" t="s">
        <v>631</v>
      </c>
      <c r="I75" s="25" t="s">
        <v>75</v>
      </c>
      <c r="J75" s="25" t="s">
        <v>106</v>
      </c>
      <c r="K75" s="115">
        <f t="shared" ref="K75:K102" si="9">J75*0.0283</f>
        <v>5.6599999999999998E-2</v>
      </c>
      <c r="L75" s="85"/>
      <c r="M75" s="85"/>
      <c r="N75" s="85"/>
      <c r="O75" s="85"/>
      <c r="P75" s="85"/>
      <c r="Q75" s="85"/>
      <c r="R75" s="85"/>
      <c r="S75" s="85"/>
      <c r="T75" s="85"/>
      <c r="U75" s="85"/>
      <c r="V75" s="85"/>
      <c r="W75" s="85"/>
      <c r="X75" s="85"/>
      <c r="Y75" s="60">
        <f t="shared" ref="Y75:Y102" si="10">SUM(AA75:AH75)</f>
        <v>2</v>
      </c>
      <c r="Z75" s="61">
        <f t="shared" ref="Z75:Z102" si="11">SUM(L75:Y75)</f>
        <v>2</v>
      </c>
      <c r="AA75" s="33"/>
      <c r="AB75" s="34"/>
      <c r="AC75" s="34"/>
      <c r="AD75" s="34"/>
      <c r="AE75" s="34">
        <v>2</v>
      </c>
      <c r="AF75" s="34"/>
      <c r="AG75" s="34"/>
      <c r="AH75" s="34"/>
    </row>
    <row r="76" spans="1:38" s="186" customFormat="1" x14ac:dyDescent="0.25">
      <c r="A76" s="85">
        <v>66</v>
      </c>
      <c r="B76" s="85" t="s">
        <v>418</v>
      </c>
      <c r="C76" s="85" t="s">
        <v>49</v>
      </c>
      <c r="D76" s="85"/>
      <c r="E76" s="55" t="s">
        <v>550</v>
      </c>
      <c r="F76" s="55" t="str">
        <f t="shared" si="8"/>
        <v>D</v>
      </c>
      <c r="G76" s="57">
        <v>15</v>
      </c>
      <c r="H76" s="57" t="s">
        <v>597</v>
      </c>
      <c r="I76" s="58" t="s">
        <v>75</v>
      </c>
      <c r="J76" s="58" t="s">
        <v>106</v>
      </c>
      <c r="K76" s="115">
        <f t="shared" si="9"/>
        <v>5.6599999999999998E-2</v>
      </c>
      <c r="L76" s="54"/>
      <c r="M76" s="54"/>
      <c r="N76" s="54"/>
      <c r="O76" s="54"/>
      <c r="P76" s="54"/>
      <c r="Q76" s="54"/>
      <c r="R76" s="54"/>
      <c r="S76" s="54"/>
      <c r="T76" s="54"/>
      <c r="U76" s="54"/>
      <c r="V76" s="54"/>
      <c r="W76" s="54"/>
      <c r="X76" s="54"/>
      <c r="Y76" s="60">
        <f t="shared" si="10"/>
        <v>2</v>
      </c>
      <c r="Z76" s="61">
        <f t="shared" si="11"/>
        <v>2</v>
      </c>
      <c r="AA76" s="33"/>
      <c r="AB76" s="34"/>
      <c r="AC76" s="34"/>
      <c r="AD76" s="34"/>
      <c r="AE76" s="34">
        <v>1</v>
      </c>
      <c r="AF76" s="34"/>
      <c r="AG76" s="34">
        <v>1</v>
      </c>
      <c r="AH76" s="34"/>
    </row>
    <row r="77" spans="1:38" s="186" customFormat="1" x14ac:dyDescent="0.25">
      <c r="A77" s="54">
        <v>67</v>
      </c>
      <c r="B77" s="85" t="s">
        <v>408</v>
      </c>
      <c r="C77" s="85"/>
      <c r="D77" s="85"/>
      <c r="E77" s="55" t="s">
        <v>550</v>
      </c>
      <c r="F77" s="55" t="str">
        <f t="shared" si="8"/>
        <v>B</v>
      </c>
      <c r="G77" s="87">
        <v>17</v>
      </c>
      <c r="H77" s="87" t="s">
        <v>237</v>
      </c>
      <c r="I77" s="25" t="s">
        <v>75</v>
      </c>
      <c r="J77" s="25" t="s">
        <v>106</v>
      </c>
      <c r="K77" s="115">
        <f t="shared" si="9"/>
        <v>5.6599999999999998E-2</v>
      </c>
      <c r="L77" s="85"/>
      <c r="M77" s="85"/>
      <c r="N77" s="85"/>
      <c r="O77" s="85"/>
      <c r="P77" s="85"/>
      <c r="Q77" s="85"/>
      <c r="R77" s="85"/>
      <c r="S77" s="85"/>
      <c r="T77" s="85"/>
      <c r="U77" s="85"/>
      <c r="V77" s="85"/>
      <c r="W77" s="85"/>
      <c r="X77" s="85"/>
      <c r="Y77" s="60">
        <f t="shared" si="10"/>
        <v>2</v>
      </c>
      <c r="Z77" s="61">
        <f t="shared" si="11"/>
        <v>2</v>
      </c>
      <c r="AA77" s="33"/>
      <c r="AB77" s="34"/>
      <c r="AC77" s="34"/>
      <c r="AD77" s="34"/>
      <c r="AE77" s="34">
        <v>1</v>
      </c>
      <c r="AF77" s="34"/>
      <c r="AG77" s="34"/>
      <c r="AH77" s="34">
        <v>1</v>
      </c>
    </row>
    <row r="78" spans="1:38" s="186" customFormat="1" x14ac:dyDescent="0.25">
      <c r="A78" s="85">
        <v>68</v>
      </c>
      <c r="B78" s="85" t="s">
        <v>509</v>
      </c>
      <c r="C78" s="85" t="s">
        <v>335</v>
      </c>
      <c r="D78" s="85"/>
      <c r="E78" s="55" t="s">
        <v>550</v>
      </c>
      <c r="F78" s="55" t="str">
        <f t="shared" si="8"/>
        <v>B</v>
      </c>
      <c r="G78" s="56">
        <v>17</v>
      </c>
      <c r="H78" s="57" t="s">
        <v>45</v>
      </c>
      <c r="I78" s="58" t="s">
        <v>75</v>
      </c>
      <c r="J78" s="58" t="s">
        <v>106</v>
      </c>
      <c r="K78" s="115">
        <f t="shared" si="9"/>
        <v>5.6599999999999998E-2</v>
      </c>
      <c r="L78" s="54"/>
      <c r="M78" s="54"/>
      <c r="N78" s="54"/>
      <c r="O78" s="54"/>
      <c r="P78" s="54"/>
      <c r="Q78" s="54"/>
      <c r="R78" s="54"/>
      <c r="S78" s="54"/>
      <c r="T78" s="54"/>
      <c r="U78" s="54"/>
      <c r="V78" s="54"/>
      <c r="W78" s="54"/>
      <c r="X78" s="54"/>
      <c r="Y78" s="60">
        <f t="shared" si="10"/>
        <v>2</v>
      </c>
      <c r="Z78" s="61">
        <f t="shared" si="11"/>
        <v>2</v>
      </c>
      <c r="AA78" s="33"/>
      <c r="AB78" s="34"/>
      <c r="AC78" s="34"/>
      <c r="AD78" s="34"/>
      <c r="AE78" s="34">
        <v>1</v>
      </c>
      <c r="AF78" s="34"/>
      <c r="AG78" s="34"/>
      <c r="AH78" s="34">
        <v>1</v>
      </c>
    </row>
    <row r="79" spans="1:38" s="186" customFormat="1" x14ac:dyDescent="0.25">
      <c r="A79" s="85">
        <v>69</v>
      </c>
      <c r="B79" s="85" t="s">
        <v>149</v>
      </c>
      <c r="C79" s="85" t="s">
        <v>39</v>
      </c>
      <c r="D79" s="85"/>
      <c r="E79" s="55" t="s">
        <v>550</v>
      </c>
      <c r="F79" s="55" t="str">
        <f t="shared" si="8"/>
        <v>A</v>
      </c>
      <c r="G79" s="86">
        <v>17</v>
      </c>
      <c r="H79" s="87" t="s">
        <v>230</v>
      </c>
      <c r="I79" s="25" t="s">
        <v>76</v>
      </c>
      <c r="J79" s="25" t="s">
        <v>105</v>
      </c>
      <c r="K79" s="115">
        <f t="shared" si="9"/>
        <v>2.8299999999999999E-2</v>
      </c>
      <c r="L79" s="85"/>
      <c r="M79" s="85"/>
      <c r="N79" s="85"/>
      <c r="O79" s="85"/>
      <c r="P79" s="85"/>
      <c r="Q79" s="85"/>
      <c r="R79" s="85"/>
      <c r="S79" s="85"/>
      <c r="T79" s="85"/>
      <c r="U79" s="85"/>
      <c r="V79" s="85"/>
      <c r="W79" s="85"/>
      <c r="X79" s="85"/>
      <c r="Y79" s="60">
        <f t="shared" si="10"/>
        <v>1</v>
      </c>
      <c r="Z79" s="61">
        <f t="shared" si="11"/>
        <v>1</v>
      </c>
      <c r="AA79" s="33"/>
      <c r="AB79" s="34"/>
      <c r="AC79" s="34"/>
      <c r="AD79" s="34"/>
      <c r="AE79" s="34"/>
      <c r="AF79" s="34"/>
      <c r="AG79" s="34"/>
      <c r="AH79" s="34">
        <v>1</v>
      </c>
    </row>
    <row r="80" spans="1:38" s="186" customFormat="1" x14ac:dyDescent="0.25">
      <c r="A80" s="54">
        <v>70</v>
      </c>
      <c r="B80" s="85" t="s">
        <v>421</v>
      </c>
      <c r="C80" s="85" t="s">
        <v>39</v>
      </c>
      <c r="D80" s="85"/>
      <c r="E80" s="55" t="s">
        <v>550</v>
      </c>
      <c r="F80" s="55" t="str">
        <f t="shared" si="8"/>
        <v>A</v>
      </c>
      <c r="G80" s="86">
        <v>17</v>
      </c>
      <c r="H80" s="87" t="s">
        <v>40</v>
      </c>
      <c r="I80" s="25" t="s">
        <v>76</v>
      </c>
      <c r="J80" s="25" t="s">
        <v>105</v>
      </c>
      <c r="K80" s="115">
        <f t="shared" si="9"/>
        <v>2.8299999999999999E-2</v>
      </c>
      <c r="L80" s="85"/>
      <c r="M80" s="85"/>
      <c r="N80" s="85"/>
      <c r="O80" s="85"/>
      <c r="P80" s="85"/>
      <c r="Q80" s="85"/>
      <c r="R80" s="85"/>
      <c r="S80" s="85"/>
      <c r="T80" s="85"/>
      <c r="U80" s="85"/>
      <c r="V80" s="85"/>
      <c r="W80" s="85"/>
      <c r="X80" s="85"/>
      <c r="Y80" s="60">
        <f t="shared" si="10"/>
        <v>1</v>
      </c>
      <c r="Z80" s="61">
        <f t="shared" si="11"/>
        <v>1</v>
      </c>
      <c r="AA80" s="33"/>
      <c r="AB80" s="34"/>
      <c r="AC80" s="34"/>
      <c r="AD80" s="34"/>
      <c r="AE80" s="34">
        <v>1</v>
      </c>
      <c r="AF80" s="34"/>
      <c r="AG80" s="34"/>
      <c r="AH80" s="34"/>
    </row>
    <row r="81" spans="1:34" s="186" customFormat="1" x14ac:dyDescent="0.25">
      <c r="A81" s="85">
        <v>71</v>
      </c>
      <c r="B81" s="85" t="s">
        <v>131</v>
      </c>
      <c r="C81" s="85" t="s">
        <v>49</v>
      </c>
      <c r="D81" s="85"/>
      <c r="E81" s="55" t="s">
        <v>550</v>
      </c>
      <c r="F81" s="55" t="str">
        <f t="shared" si="8"/>
        <v>C</v>
      </c>
      <c r="G81" s="86">
        <v>18</v>
      </c>
      <c r="H81" s="87" t="s">
        <v>477</v>
      </c>
      <c r="I81" s="25" t="s">
        <v>76</v>
      </c>
      <c r="J81" s="25" t="s">
        <v>105</v>
      </c>
      <c r="K81" s="115">
        <f t="shared" si="9"/>
        <v>2.8299999999999999E-2</v>
      </c>
      <c r="L81" s="85"/>
      <c r="M81" s="85"/>
      <c r="N81" s="85"/>
      <c r="O81" s="85"/>
      <c r="P81" s="85"/>
      <c r="Q81" s="85"/>
      <c r="R81" s="85"/>
      <c r="S81" s="85"/>
      <c r="T81" s="85"/>
      <c r="U81" s="85"/>
      <c r="V81" s="85"/>
      <c r="W81" s="85"/>
      <c r="X81" s="85"/>
      <c r="Y81" s="60">
        <f t="shared" si="10"/>
        <v>1</v>
      </c>
      <c r="Z81" s="61">
        <f t="shared" si="11"/>
        <v>1</v>
      </c>
      <c r="AA81" s="33"/>
      <c r="AB81" s="34"/>
      <c r="AC81" s="34"/>
      <c r="AD81" s="34"/>
      <c r="AE81" s="34"/>
      <c r="AF81" s="34"/>
      <c r="AG81" s="34">
        <v>1</v>
      </c>
      <c r="AH81" s="34"/>
    </row>
    <row r="82" spans="1:34" s="186" customFormat="1" x14ac:dyDescent="0.25">
      <c r="A82" s="85">
        <v>72</v>
      </c>
      <c r="B82" s="85" t="s">
        <v>480</v>
      </c>
      <c r="C82" s="85" t="s">
        <v>39</v>
      </c>
      <c r="D82" s="85"/>
      <c r="E82" s="55" t="s">
        <v>550</v>
      </c>
      <c r="F82" s="55" t="str">
        <f t="shared" si="8"/>
        <v>C</v>
      </c>
      <c r="G82" s="87">
        <v>18</v>
      </c>
      <c r="H82" s="87" t="s">
        <v>264</v>
      </c>
      <c r="I82" s="25" t="s">
        <v>76</v>
      </c>
      <c r="J82" s="25" t="s">
        <v>105</v>
      </c>
      <c r="K82" s="115">
        <f t="shared" si="9"/>
        <v>2.8299999999999999E-2</v>
      </c>
      <c r="L82" s="85"/>
      <c r="M82" s="85"/>
      <c r="N82" s="85"/>
      <c r="O82" s="85"/>
      <c r="P82" s="85"/>
      <c r="Q82" s="85"/>
      <c r="R82" s="85"/>
      <c r="S82" s="85"/>
      <c r="T82" s="85"/>
      <c r="U82" s="85"/>
      <c r="V82" s="85"/>
      <c r="W82" s="85"/>
      <c r="X82" s="85"/>
      <c r="Y82" s="60">
        <f t="shared" si="10"/>
        <v>1</v>
      </c>
      <c r="Z82" s="61">
        <f t="shared" si="11"/>
        <v>1</v>
      </c>
      <c r="AA82" s="33"/>
      <c r="AB82" s="34"/>
      <c r="AC82" s="34"/>
      <c r="AD82" s="34"/>
      <c r="AE82" s="34">
        <v>1</v>
      </c>
      <c r="AF82" s="34"/>
      <c r="AG82" s="34"/>
      <c r="AH82" s="34"/>
    </row>
    <row r="83" spans="1:34" s="186" customFormat="1" x14ac:dyDescent="0.25">
      <c r="A83" s="54">
        <v>73</v>
      </c>
      <c r="B83" s="85" t="s">
        <v>442</v>
      </c>
      <c r="C83" s="85" t="s">
        <v>49</v>
      </c>
      <c r="D83" s="85"/>
      <c r="E83" s="55" t="s">
        <v>550</v>
      </c>
      <c r="F83" s="55" t="str">
        <f t="shared" si="8"/>
        <v>D</v>
      </c>
      <c r="G83" s="87">
        <v>18</v>
      </c>
      <c r="H83" s="87" t="s">
        <v>621</v>
      </c>
      <c r="I83" s="25" t="s">
        <v>76</v>
      </c>
      <c r="J83" s="25" t="s">
        <v>105</v>
      </c>
      <c r="K83" s="115">
        <f t="shared" si="9"/>
        <v>2.8299999999999999E-2</v>
      </c>
      <c r="L83" s="85"/>
      <c r="M83" s="85"/>
      <c r="N83" s="85"/>
      <c r="O83" s="85"/>
      <c r="P83" s="85"/>
      <c r="Q83" s="85"/>
      <c r="R83" s="85"/>
      <c r="S83" s="85"/>
      <c r="T83" s="85"/>
      <c r="U83" s="85"/>
      <c r="V83" s="85"/>
      <c r="W83" s="85"/>
      <c r="X83" s="85"/>
      <c r="Y83" s="60">
        <f t="shared" si="10"/>
        <v>1</v>
      </c>
      <c r="Z83" s="61">
        <f t="shared" si="11"/>
        <v>1</v>
      </c>
      <c r="AA83" s="33"/>
      <c r="AB83" s="34"/>
      <c r="AC83" s="34"/>
      <c r="AD83" s="34">
        <v>1</v>
      </c>
      <c r="AE83" s="34"/>
      <c r="AF83" s="34"/>
      <c r="AG83" s="34"/>
      <c r="AH83" s="34"/>
    </row>
    <row r="84" spans="1:34" s="186" customFormat="1" x14ac:dyDescent="0.25">
      <c r="A84" s="85">
        <v>74</v>
      </c>
      <c r="B84" s="85" t="s">
        <v>548</v>
      </c>
      <c r="C84" s="85" t="s">
        <v>49</v>
      </c>
      <c r="D84" s="85"/>
      <c r="E84" s="55" t="s">
        <v>550</v>
      </c>
      <c r="F84" s="55" t="str">
        <f t="shared" si="8"/>
        <v>B</v>
      </c>
      <c r="G84" s="86">
        <v>19</v>
      </c>
      <c r="H84" s="87" t="s">
        <v>235</v>
      </c>
      <c r="I84" s="25" t="s">
        <v>76</v>
      </c>
      <c r="J84" s="25" t="s">
        <v>105</v>
      </c>
      <c r="K84" s="115">
        <f t="shared" si="9"/>
        <v>2.8299999999999999E-2</v>
      </c>
      <c r="L84" s="85"/>
      <c r="M84" s="85"/>
      <c r="N84" s="85"/>
      <c r="O84" s="85"/>
      <c r="P84" s="85"/>
      <c r="Q84" s="85"/>
      <c r="R84" s="85"/>
      <c r="S84" s="85"/>
      <c r="T84" s="85"/>
      <c r="U84" s="85"/>
      <c r="V84" s="85"/>
      <c r="W84" s="85"/>
      <c r="X84" s="85"/>
      <c r="Y84" s="60">
        <f t="shared" si="10"/>
        <v>1</v>
      </c>
      <c r="Z84" s="61">
        <f t="shared" si="11"/>
        <v>1</v>
      </c>
      <c r="AA84" s="33"/>
      <c r="AB84" s="34"/>
      <c r="AC84" s="34"/>
      <c r="AD84" s="34"/>
      <c r="AE84" s="34"/>
      <c r="AF84" s="34"/>
      <c r="AG84" s="34"/>
      <c r="AH84" s="34">
        <v>1</v>
      </c>
    </row>
    <row r="85" spans="1:34" s="186" customFormat="1" x14ac:dyDescent="0.25">
      <c r="A85" s="85">
        <v>75</v>
      </c>
      <c r="B85" s="85" t="s">
        <v>302</v>
      </c>
      <c r="C85" s="85"/>
      <c r="D85" s="85"/>
      <c r="E85" s="55" t="s">
        <v>550</v>
      </c>
      <c r="F85" s="55" t="str">
        <f t="shared" si="8"/>
        <v>B</v>
      </c>
      <c r="G85" s="56">
        <v>19</v>
      </c>
      <c r="H85" s="57" t="s">
        <v>339</v>
      </c>
      <c r="I85" s="58" t="s">
        <v>76</v>
      </c>
      <c r="J85" s="58" t="s">
        <v>105</v>
      </c>
      <c r="K85" s="115">
        <f t="shared" si="9"/>
        <v>2.8299999999999999E-2</v>
      </c>
      <c r="L85" s="54"/>
      <c r="M85" s="54"/>
      <c r="N85" s="54"/>
      <c r="O85" s="54"/>
      <c r="P85" s="54"/>
      <c r="Q85" s="54"/>
      <c r="R85" s="54"/>
      <c r="S85" s="54"/>
      <c r="T85" s="54"/>
      <c r="U85" s="54"/>
      <c r="V85" s="54"/>
      <c r="W85" s="54"/>
      <c r="X85" s="54"/>
      <c r="Y85" s="60">
        <f t="shared" si="10"/>
        <v>1</v>
      </c>
      <c r="Z85" s="61">
        <f t="shared" si="11"/>
        <v>1</v>
      </c>
      <c r="AA85" s="33"/>
      <c r="AB85" s="34"/>
      <c r="AC85" s="34"/>
      <c r="AD85" s="34"/>
      <c r="AE85" s="34">
        <v>1</v>
      </c>
      <c r="AF85" s="34"/>
      <c r="AG85" s="34"/>
      <c r="AH85" s="34"/>
    </row>
    <row r="86" spans="1:34" s="186" customFormat="1" x14ac:dyDescent="0.25">
      <c r="A86" s="54">
        <v>76</v>
      </c>
      <c r="B86" s="85" t="s">
        <v>581</v>
      </c>
      <c r="C86" s="85"/>
      <c r="D86" s="85" t="s">
        <v>32</v>
      </c>
      <c r="E86" s="55" t="s">
        <v>550</v>
      </c>
      <c r="F86" s="55" t="str">
        <f t="shared" si="8"/>
        <v>A</v>
      </c>
      <c r="G86" s="87">
        <v>25</v>
      </c>
      <c r="H86" s="87" t="s">
        <v>222</v>
      </c>
      <c r="I86" s="25"/>
      <c r="J86" s="25"/>
      <c r="K86" s="115">
        <f t="shared" si="9"/>
        <v>0</v>
      </c>
      <c r="L86" s="85"/>
      <c r="M86" s="85"/>
      <c r="N86" s="85"/>
      <c r="O86" s="85"/>
      <c r="P86" s="85"/>
      <c r="Q86" s="85"/>
      <c r="R86" s="85"/>
      <c r="S86" s="85"/>
      <c r="T86" s="85"/>
      <c r="U86" s="85"/>
      <c r="V86" s="85"/>
      <c r="W86" s="85"/>
      <c r="X86" s="85"/>
      <c r="Y86" s="60">
        <f t="shared" si="10"/>
        <v>0</v>
      </c>
      <c r="Z86" s="61">
        <f t="shared" si="11"/>
        <v>0</v>
      </c>
      <c r="AA86" s="33"/>
      <c r="AB86" s="34"/>
      <c r="AC86" s="34"/>
      <c r="AD86" s="34"/>
      <c r="AE86" s="34"/>
      <c r="AF86" s="34"/>
      <c r="AG86" s="34"/>
      <c r="AH86" s="34"/>
    </row>
    <row r="87" spans="1:34" s="186" customFormat="1" x14ac:dyDescent="0.25">
      <c r="A87" s="85">
        <v>77</v>
      </c>
      <c r="B87" s="85" t="s">
        <v>403</v>
      </c>
      <c r="C87" s="85" t="s">
        <v>819</v>
      </c>
      <c r="D87" s="85"/>
      <c r="E87" s="55" t="s">
        <v>163</v>
      </c>
      <c r="F87" s="55" t="str">
        <f t="shared" si="8"/>
        <v>A</v>
      </c>
      <c r="G87" s="87">
        <v>25</v>
      </c>
      <c r="H87" s="87" t="s">
        <v>56</v>
      </c>
      <c r="I87" s="25"/>
      <c r="J87" s="25"/>
      <c r="K87" s="115">
        <f t="shared" si="9"/>
        <v>0</v>
      </c>
      <c r="L87" s="85"/>
      <c r="M87" s="85"/>
      <c r="N87" s="85"/>
      <c r="O87" s="85"/>
      <c r="P87" s="85"/>
      <c r="Q87" s="85"/>
      <c r="R87" s="85"/>
      <c r="S87" s="85"/>
      <c r="T87" s="85"/>
      <c r="U87" s="85"/>
      <c r="V87" s="85"/>
      <c r="W87" s="85"/>
      <c r="X87" s="85"/>
      <c r="Y87" s="60">
        <f t="shared" si="10"/>
        <v>0</v>
      </c>
      <c r="Z87" s="61">
        <f t="shared" si="11"/>
        <v>0</v>
      </c>
      <c r="AA87" s="33"/>
      <c r="AB87" s="34"/>
      <c r="AC87" s="34"/>
      <c r="AD87" s="34"/>
      <c r="AE87" s="34"/>
      <c r="AF87" s="34"/>
      <c r="AG87" s="34"/>
      <c r="AH87" s="34"/>
    </row>
    <row r="88" spans="1:34" s="186" customFormat="1" x14ac:dyDescent="0.25">
      <c r="A88" s="85">
        <v>78</v>
      </c>
      <c r="B88" s="85" t="s">
        <v>663</v>
      </c>
      <c r="C88" s="85" t="s">
        <v>335</v>
      </c>
      <c r="D88" s="85"/>
      <c r="E88" s="55" t="s">
        <v>163</v>
      </c>
      <c r="F88" s="55" t="str">
        <f t="shared" si="8"/>
        <v>A</v>
      </c>
      <c r="G88" s="87">
        <v>25</v>
      </c>
      <c r="H88" s="87" t="s">
        <v>62</v>
      </c>
      <c r="I88" s="25"/>
      <c r="J88" s="25"/>
      <c r="K88" s="115">
        <f t="shared" si="9"/>
        <v>0</v>
      </c>
      <c r="L88" s="85"/>
      <c r="M88" s="85"/>
      <c r="N88" s="85"/>
      <c r="O88" s="85"/>
      <c r="P88" s="85"/>
      <c r="Q88" s="85"/>
      <c r="R88" s="85"/>
      <c r="S88" s="85"/>
      <c r="T88" s="85"/>
      <c r="U88" s="85"/>
      <c r="V88" s="85"/>
      <c r="W88" s="85"/>
      <c r="X88" s="85"/>
      <c r="Y88" s="60">
        <f t="shared" si="10"/>
        <v>0</v>
      </c>
      <c r="Z88" s="61">
        <f t="shared" si="11"/>
        <v>0</v>
      </c>
      <c r="AA88" s="33"/>
      <c r="AB88" s="34"/>
      <c r="AC88" s="34"/>
      <c r="AD88" s="34"/>
      <c r="AE88" s="34"/>
      <c r="AF88" s="34"/>
      <c r="AG88" s="34"/>
      <c r="AH88" s="34"/>
    </row>
    <row r="89" spans="1:34" s="186" customFormat="1" x14ac:dyDescent="0.25">
      <c r="A89" s="54">
        <v>79</v>
      </c>
      <c r="B89" s="85" t="s">
        <v>285</v>
      </c>
      <c r="C89" s="85"/>
      <c r="D89" s="85"/>
      <c r="E89" s="55" t="s">
        <v>670</v>
      </c>
      <c r="F89" s="55" t="str">
        <f t="shared" si="8"/>
        <v>A</v>
      </c>
      <c r="G89" s="86">
        <v>25</v>
      </c>
      <c r="H89" s="57" t="s">
        <v>91</v>
      </c>
      <c r="I89" s="58"/>
      <c r="J89" s="58"/>
      <c r="K89" s="115">
        <f t="shared" si="9"/>
        <v>0</v>
      </c>
      <c r="L89" s="54"/>
      <c r="M89" s="54"/>
      <c r="N89" s="54"/>
      <c r="O89" s="54"/>
      <c r="P89" s="54"/>
      <c r="Q89" s="54"/>
      <c r="R89" s="54"/>
      <c r="S89" s="54"/>
      <c r="T89" s="54"/>
      <c r="U89" s="54"/>
      <c r="V89" s="54"/>
      <c r="W89" s="54"/>
      <c r="X89" s="54"/>
      <c r="Y89" s="60">
        <f t="shared" si="10"/>
        <v>0</v>
      </c>
      <c r="Z89" s="61">
        <f t="shared" si="11"/>
        <v>0</v>
      </c>
      <c r="AA89" s="33"/>
      <c r="AB89" s="34"/>
      <c r="AC89" s="34"/>
      <c r="AD89" s="34"/>
      <c r="AE89" s="34"/>
      <c r="AF89" s="34"/>
      <c r="AG89" s="34"/>
      <c r="AH89" s="34"/>
    </row>
    <row r="90" spans="1:34" s="186" customFormat="1" x14ac:dyDescent="0.25">
      <c r="A90" s="85">
        <v>80</v>
      </c>
      <c r="B90" s="85" t="s">
        <v>535</v>
      </c>
      <c r="C90" s="85" t="s">
        <v>39</v>
      </c>
      <c r="D90" s="85"/>
      <c r="E90" s="55" t="s">
        <v>550</v>
      </c>
      <c r="F90" s="55" t="str">
        <f t="shared" si="8"/>
        <v>A</v>
      </c>
      <c r="G90" s="87">
        <v>25</v>
      </c>
      <c r="H90" s="87" t="s">
        <v>98</v>
      </c>
      <c r="I90" s="25"/>
      <c r="J90" s="25"/>
      <c r="K90" s="115">
        <f t="shared" si="9"/>
        <v>0</v>
      </c>
      <c r="L90" s="85"/>
      <c r="M90" s="85"/>
      <c r="N90" s="85"/>
      <c r="O90" s="85"/>
      <c r="P90" s="85"/>
      <c r="Q90" s="85"/>
      <c r="R90" s="85"/>
      <c r="S90" s="85"/>
      <c r="T90" s="85"/>
      <c r="U90" s="85"/>
      <c r="V90" s="85"/>
      <c r="W90" s="85"/>
      <c r="X90" s="85"/>
      <c r="Y90" s="60">
        <f t="shared" si="10"/>
        <v>0</v>
      </c>
      <c r="Z90" s="61">
        <f t="shared" si="11"/>
        <v>0</v>
      </c>
      <c r="AA90" s="33"/>
      <c r="AB90" s="34"/>
      <c r="AC90" s="34"/>
      <c r="AD90" s="34"/>
      <c r="AE90" s="34"/>
      <c r="AF90" s="34"/>
      <c r="AG90" s="34"/>
      <c r="AH90" s="34"/>
    </row>
    <row r="91" spans="1:34" s="186" customFormat="1" x14ac:dyDescent="0.25">
      <c r="A91" s="85">
        <v>81</v>
      </c>
      <c r="B91" s="85" t="s">
        <v>380</v>
      </c>
      <c r="C91" s="85" t="s">
        <v>70</v>
      </c>
      <c r="D91" s="85"/>
      <c r="E91" s="55" t="s">
        <v>768</v>
      </c>
      <c r="F91" s="55" t="str">
        <f t="shared" si="8"/>
        <v>B</v>
      </c>
      <c r="G91" s="87">
        <v>25</v>
      </c>
      <c r="H91" s="87" t="s">
        <v>344</v>
      </c>
      <c r="I91" s="25"/>
      <c r="J91" s="25"/>
      <c r="K91" s="115">
        <f t="shared" si="9"/>
        <v>0</v>
      </c>
      <c r="L91" s="85"/>
      <c r="M91" s="85"/>
      <c r="N91" s="85"/>
      <c r="O91" s="85"/>
      <c r="P91" s="85"/>
      <c r="Q91" s="85"/>
      <c r="R91" s="85"/>
      <c r="S91" s="85"/>
      <c r="T91" s="85"/>
      <c r="U91" s="85"/>
      <c r="V91" s="85"/>
      <c r="W91" s="85"/>
      <c r="X91" s="85"/>
      <c r="Y91" s="60">
        <f t="shared" si="10"/>
        <v>0</v>
      </c>
      <c r="Z91" s="61">
        <f t="shared" si="11"/>
        <v>0</v>
      </c>
      <c r="AA91" s="33"/>
      <c r="AB91" s="34"/>
      <c r="AC91" s="34"/>
      <c r="AD91" s="34"/>
      <c r="AE91" s="34"/>
      <c r="AF91" s="34"/>
      <c r="AG91" s="34"/>
      <c r="AH91" s="34"/>
    </row>
    <row r="92" spans="1:34" s="186" customFormat="1" x14ac:dyDescent="0.25">
      <c r="A92" s="54">
        <v>82</v>
      </c>
      <c r="B92" s="85" t="s">
        <v>435</v>
      </c>
      <c r="C92" s="85" t="s">
        <v>335</v>
      </c>
      <c r="D92" s="85"/>
      <c r="E92" s="55" t="s">
        <v>550</v>
      </c>
      <c r="F92" s="55" t="str">
        <f t="shared" si="8"/>
        <v>B</v>
      </c>
      <c r="G92" s="86">
        <v>25</v>
      </c>
      <c r="H92" s="87" t="s">
        <v>266</v>
      </c>
      <c r="I92" s="25"/>
      <c r="J92" s="25"/>
      <c r="K92" s="115">
        <f t="shared" si="9"/>
        <v>0</v>
      </c>
      <c r="L92" s="85"/>
      <c r="M92" s="85"/>
      <c r="N92" s="85"/>
      <c r="O92" s="85"/>
      <c r="P92" s="85"/>
      <c r="Q92" s="85"/>
      <c r="R92" s="85"/>
      <c r="S92" s="85"/>
      <c r="T92" s="85"/>
      <c r="U92" s="85"/>
      <c r="V92" s="85"/>
      <c r="W92" s="85"/>
      <c r="X92" s="85"/>
      <c r="Y92" s="60">
        <f t="shared" si="10"/>
        <v>0</v>
      </c>
      <c r="Z92" s="61">
        <f t="shared" si="11"/>
        <v>0</v>
      </c>
      <c r="AA92" s="33"/>
      <c r="AB92" s="34"/>
      <c r="AC92" s="34"/>
      <c r="AD92" s="34"/>
      <c r="AE92" s="34"/>
      <c r="AF92" s="34"/>
      <c r="AG92" s="34"/>
      <c r="AH92" s="34"/>
    </row>
    <row r="93" spans="1:34" s="186" customFormat="1" x14ac:dyDescent="0.25">
      <c r="A93" s="85">
        <v>83</v>
      </c>
      <c r="B93" s="54" t="s">
        <v>820</v>
      </c>
      <c r="C93" s="54"/>
      <c r="D93" s="54"/>
      <c r="E93" s="55" t="s">
        <v>768</v>
      </c>
      <c r="F93" s="55" t="str">
        <f t="shared" si="8"/>
        <v>B</v>
      </c>
      <c r="G93" s="87">
        <v>25</v>
      </c>
      <c r="H93" s="87" t="s">
        <v>65</v>
      </c>
      <c r="I93" s="25"/>
      <c r="J93" s="25"/>
      <c r="K93" s="115">
        <f t="shared" si="9"/>
        <v>0</v>
      </c>
      <c r="L93" s="85"/>
      <c r="M93" s="85"/>
      <c r="N93" s="85"/>
      <c r="O93" s="85"/>
      <c r="P93" s="85"/>
      <c r="Q93" s="85"/>
      <c r="R93" s="85"/>
      <c r="S93" s="85"/>
      <c r="T93" s="85"/>
      <c r="U93" s="85"/>
      <c r="V93" s="85"/>
      <c r="W93" s="85"/>
      <c r="X93" s="85"/>
      <c r="Y93" s="60">
        <f t="shared" si="10"/>
        <v>0</v>
      </c>
      <c r="Z93" s="61">
        <f t="shared" si="11"/>
        <v>0</v>
      </c>
      <c r="AA93" s="33"/>
      <c r="AB93" s="34"/>
      <c r="AC93" s="34"/>
      <c r="AD93" s="34"/>
      <c r="AE93" s="34"/>
      <c r="AF93" s="34"/>
      <c r="AG93" s="34"/>
      <c r="AH93" s="34"/>
    </row>
    <row r="94" spans="1:34" s="186" customFormat="1" x14ac:dyDescent="0.25">
      <c r="A94" s="85">
        <v>84</v>
      </c>
      <c r="B94" s="54" t="s">
        <v>821</v>
      </c>
      <c r="C94" s="54"/>
      <c r="D94" s="54"/>
      <c r="E94" s="55" t="s">
        <v>670</v>
      </c>
      <c r="F94" s="55" t="str">
        <f t="shared" si="8"/>
        <v>C</v>
      </c>
      <c r="G94" s="87">
        <v>25</v>
      </c>
      <c r="H94" s="87" t="s">
        <v>260</v>
      </c>
      <c r="I94" s="25"/>
      <c r="J94" s="25"/>
      <c r="K94" s="115">
        <f t="shared" si="9"/>
        <v>0</v>
      </c>
      <c r="L94" s="85"/>
      <c r="M94" s="85"/>
      <c r="N94" s="85"/>
      <c r="O94" s="85"/>
      <c r="P94" s="85"/>
      <c r="Q94" s="85"/>
      <c r="R94" s="85"/>
      <c r="S94" s="85"/>
      <c r="T94" s="85"/>
      <c r="U94" s="85"/>
      <c r="V94" s="85"/>
      <c r="W94" s="85"/>
      <c r="X94" s="85"/>
      <c r="Y94" s="60">
        <f t="shared" si="10"/>
        <v>0</v>
      </c>
      <c r="Z94" s="61">
        <f t="shared" si="11"/>
        <v>0</v>
      </c>
      <c r="AA94" s="33"/>
      <c r="AB94" s="34"/>
      <c r="AC94" s="34"/>
      <c r="AD94" s="34"/>
      <c r="AE94" s="34"/>
      <c r="AF94" s="34"/>
      <c r="AG94" s="34"/>
      <c r="AH94" s="34"/>
    </row>
    <row r="95" spans="1:34" s="186" customFormat="1" x14ac:dyDescent="0.25">
      <c r="A95" s="54">
        <v>85</v>
      </c>
      <c r="B95" s="85" t="s">
        <v>138</v>
      </c>
      <c r="C95" s="85" t="s">
        <v>529</v>
      </c>
      <c r="D95" s="85" t="s">
        <v>29</v>
      </c>
      <c r="E95" s="55" t="s">
        <v>550</v>
      </c>
      <c r="F95" s="55" t="str">
        <f t="shared" si="8"/>
        <v>C</v>
      </c>
      <c r="G95" s="87">
        <v>25</v>
      </c>
      <c r="H95" s="87" t="s">
        <v>263</v>
      </c>
      <c r="I95" s="25"/>
      <c r="J95" s="25"/>
      <c r="K95" s="115">
        <f t="shared" si="9"/>
        <v>0</v>
      </c>
      <c r="L95" s="85"/>
      <c r="M95" s="85"/>
      <c r="N95" s="85"/>
      <c r="O95" s="85"/>
      <c r="P95" s="85"/>
      <c r="Q95" s="85"/>
      <c r="R95" s="85"/>
      <c r="S95" s="85"/>
      <c r="T95" s="85"/>
      <c r="U95" s="85"/>
      <c r="V95" s="85"/>
      <c r="W95" s="85"/>
      <c r="X95" s="85"/>
      <c r="Y95" s="60">
        <f t="shared" si="10"/>
        <v>0</v>
      </c>
      <c r="Z95" s="61">
        <f t="shared" si="11"/>
        <v>0</v>
      </c>
      <c r="AA95" s="33"/>
      <c r="AB95" s="34"/>
      <c r="AC95" s="34"/>
      <c r="AD95" s="34"/>
      <c r="AE95" s="34"/>
      <c r="AF95" s="34"/>
      <c r="AG95" s="34"/>
      <c r="AH95" s="34"/>
    </row>
    <row r="96" spans="1:34" s="186" customFormat="1" x14ac:dyDescent="0.25">
      <c r="A96" s="85">
        <v>86</v>
      </c>
      <c r="B96" s="54" t="s">
        <v>208</v>
      </c>
      <c r="C96" s="54"/>
      <c r="D96" s="54"/>
      <c r="E96" s="55" t="s">
        <v>670</v>
      </c>
      <c r="F96" s="55" t="str">
        <f t="shared" si="8"/>
        <v>C</v>
      </c>
      <c r="G96" s="56">
        <v>25</v>
      </c>
      <c r="H96" s="57" t="s">
        <v>303</v>
      </c>
      <c r="I96" s="58"/>
      <c r="J96" s="58"/>
      <c r="K96" s="115">
        <f t="shared" si="9"/>
        <v>0</v>
      </c>
      <c r="L96" s="54"/>
      <c r="M96" s="54"/>
      <c r="N96" s="54"/>
      <c r="O96" s="54"/>
      <c r="P96" s="54"/>
      <c r="Q96" s="54"/>
      <c r="R96" s="54"/>
      <c r="S96" s="54"/>
      <c r="T96" s="54"/>
      <c r="U96" s="54"/>
      <c r="V96" s="54"/>
      <c r="W96" s="54"/>
      <c r="X96" s="54"/>
      <c r="Y96" s="60">
        <f t="shared" si="10"/>
        <v>0</v>
      </c>
      <c r="Z96" s="61">
        <f t="shared" si="11"/>
        <v>0</v>
      </c>
      <c r="AA96" s="33"/>
      <c r="AB96" s="34"/>
      <c r="AC96" s="34"/>
      <c r="AD96" s="34"/>
      <c r="AE96" s="34"/>
      <c r="AF96" s="34"/>
      <c r="AG96" s="34"/>
      <c r="AH96" s="34"/>
    </row>
    <row r="97" spans="1:35" s="186" customFormat="1" x14ac:dyDescent="0.25">
      <c r="A97" s="85">
        <v>87</v>
      </c>
      <c r="B97" s="54" t="s">
        <v>822</v>
      </c>
      <c r="C97" s="54"/>
      <c r="D97" s="54"/>
      <c r="E97" s="55" t="s">
        <v>768</v>
      </c>
      <c r="F97" s="55" t="str">
        <f t="shared" si="8"/>
        <v>C</v>
      </c>
      <c r="G97" s="86">
        <v>25</v>
      </c>
      <c r="H97" s="87" t="s">
        <v>262</v>
      </c>
      <c r="I97" s="25"/>
      <c r="J97" s="25"/>
      <c r="K97" s="115">
        <f t="shared" si="9"/>
        <v>0</v>
      </c>
      <c r="L97" s="85"/>
      <c r="M97" s="85"/>
      <c r="N97" s="85"/>
      <c r="O97" s="85"/>
      <c r="P97" s="85"/>
      <c r="Q97" s="85"/>
      <c r="R97" s="85"/>
      <c r="S97" s="85"/>
      <c r="T97" s="85"/>
      <c r="U97" s="85"/>
      <c r="V97" s="85"/>
      <c r="W97" s="85"/>
      <c r="X97" s="85"/>
      <c r="Y97" s="60">
        <f t="shared" si="10"/>
        <v>0</v>
      </c>
      <c r="Z97" s="61">
        <f t="shared" si="11"/>
        <v>0</v>
      </c>
      <c r="AA97" s="33"/>
      <c r="AB97" s="34"/>
      <c r="AC97" s="34"/>
      <c r="AD97" s="34"/>
      <c r="AE97" s="34"/>
      <c r="AF97" s="34"/>
      <c r="AG97" s="34"/>
      <c r="AH97" s="34"/>
    </row>
    <row r="98" spans="1:35" s="186" customFormat="1" x14ac:dyDescent="0.25">
      <c r="A98" s="54">
        <v>88</v>
      </c>
      <c r="B98" s="85" t="s">
        <v>823</v>
      </c>
      <c r="C98" s="85" t="s">
        <v>824</v>
      </c>
      <c r="D98" s="85"/>
      <c r="E98" s="55" t="s">
        <v>670</v>
      </c>
      <c r="F98" s="55" t="str">
        <f t="shared" si="8"/>
        <v>D</v>
      </c>
      <c r="G98" s="87">
        <v>25</v>
      </c>
      <c r="H98" s="87" t="s">
        <v>623</v>
      </c>
      <c r="I98" s="25"/>
      <c r="J98" s="25"/>
      <c r="K98" s="115">
        <f t="shared" si="9"/>
        <v>0</v>
      </c>
      <c r="L98" s="85"/>
      <c r="M98" s="85"/>
      <c r="N98" s="85"/>
      <c r="O98" s="85"/>
      <c r="P98" s="85"/>
      <c r="Q98" s="85"/>
      <c r="R98" s="85"/>
      <c r="S98" s="85"/>
      <c r="T98" s="85"/>
      <c r="U98" s="85"/>
      <c r="V98" s="85"/>
      <c r="W98" s="85"/>
      <c r="X98" s="85"/>
      <c r="Y98" s="60">
        <f t="shared" si="10"/>
        <v>0</v>
      </c>
      <c r="Z98" s="61">
        <f t="shared" si="11"/>
        <v>0</v>
      </c>
      <c r="AA98" s="33"/>
      <c r="AB98" s="34"/>
      <c r="AC98" s="34"/>
      <c r="AD98" s="34"/>
      <c r="AE98" s="34"/>
      <c r="AF98" s="34"/>
      <c r="AG98" s="34"/>
      <c r="AH98" s="34"/>
    </row>
    <row r="99" spans="1:35" s="186" customFormat="1" x14ac:dyDescent="0.25">
      <c r="A99" s="85">
        <v>89</v>
      </c>
      <c r="B99" s="85" t="s">
        <v>644</v>
      </c>
      <c r="C99" s="85"/>
      <c r="D99" s="85"/>
      <c r="E99" s="55" t="s">
        <v>550</v>
      </c>
      <c r="F99" s="55" t="str">
        <f t="shared" si="8"/>
        <v>D</v>
      </c>
      <c r="G99" s="56">
        <v>25</v>
      </c>
      <c r="H99" s="57" t="s">
        <v>772</v>
      </c>
      <c r="I99" s="58"/>
      <c r="J99" s="58"/>
      <c r="K99" s="115">
        <f t="shared" si="9"/>
        <v>0</v>
      </c>
      <c r="L99" s="54"/>
      <c r="M99" s="54"/>
      <c r="N99" s="54"/>
      <c r="O99" s="54"/>
      <c r="P99" s="54"/>
      <c r="Q99" s="54"/>
      <c r="R99" s="54"/>
      <c r="S99" s="54"/>
      <c r="T99" s="54"/>
      <c r="U99" s="54"/>
      <c r="V99" s="54"/>
      <c r="W99" s="54"/>
      <c r="X99" s="54"/>
      <c r="Y99" s="60">
        <f t="shared" si="10"/>
        <v>0</v>
      </c>
      <c r="Z99" s="61">
        <f t="shared" si="11"/>
        <v>0</v>
      </c>
      <c r="AA99" s="33"/>
      <c r="AB99" s="34"/>
      <c r="AC99" s="34"/>
      <c r="AD99" s="34"/>
      <c r="AE99" s="34"/>
      <c r="AF99" s="34"/>
      <c r="AG99" s="34"/>
      <c r="AH99" s="34"/>
    </row>
    <row r="100" spans="1:35" s="186" customFormat="1" x14ac:dyDescent="0.25">
      <c r="A100" s="85">
        <v>90</v>
      </c>
      <c r="B100" s="54" t="s">
        <v>473</v>
      </c>
      <c r="C100" s="54" t="s">
        <v>474</v>
      </c>
      <c r="D100" s="54"/>
      <c r="E100" s="55" t="s">
        <v>768</v>
      </c>
      <c r="F100" s="55" t="str">
        <f t="shared" si="8"/>
        <v>D</v>
      </c>
      <c r="G100" s="87">
        <v>25</v>
      </c>
      <c r="H100" s="87" t="s">
        <v>749</v>
      </c>
      <c r="I100" s="25"/>
      <c r="J100" s="25"/>
      <c r="K100" s="115">
        <f t="shared" si="9"/>
        <v>0</v>
      </c>
      <c r="L100" s="85"/>
      <c r="M100" s="85"/>
      <c r="N100" s="85"/>
      <c r="O100" s="85"/>
      <c r="P100" s="85"/>
      <c r="Q100" s="85"/>
      <c r="R100" s="85"/>
      <c r="S100" s="85"/>
      <c r="T100" s="85"/>
      <c r="U100" s="85"/>
      <c r="V100" s="85"/>
      <c r="W100" s="85"/>
      <c r="X100" s="85"/>
      <c r="Y100" s="60">
        <f t="shared" si="10"/>
        <v>0</v>
      </c>
      <c r="Z100" s="61">
        <f t="shared" si="11"/>
        <v>0</v>
      </c>
      <c r="AA100" s="33"/>
      <c r="AB100" s="34"/>
      <c r="AC100" s="34"/>
      <c r="AD100" s="34"/>
      <c r="AE100" s="34"/>
      <c r="AF100" s="34"/>
      <c r="AG100" s="34"/>
      <c r="AH100" s="34"/>
    </row>
    <row r="101" spans="1:35" s="186" customFormat="1" x14ac:dyDescent="0.25">
      <c r="A101" s="54">
        <v>91</v>
      </c>
      <c r="B101" s="85" t="s">
        <v>825</v>
      </c>
      <c r="C101" s="85"/>
      <c r="D101" s="85"/>
      <c r="E101" s="55" t="s">
        <v>670</v>
      </c>
      <c r="F101" s="55" t="str">
        <f t="shared" si="8"/>
        <v>D</v>
      </c>
      <c r="G101" s="87">
        <v>25</v>
      </c>
      <c r="H101" s="87" t="s">
        <v>557</v>
      </c>
      <c r="I101" s="25"/>
      <c r="J101" s="25"/>
      <c r="K101" s="115">
        <f t="shared" si="9"/>
        <v>0</v>
      </c>
      <c r="L101" s="85"/>
      <c r="M101" s="85"/>
      <c r="N101" s="85"/>
      <c r="O101" s="85"/>
      <c r="P101" s="85"/>
      <c r="Q101" s="85"/>
      <c r="R101" s="85"/>
      <c r="S101" s="85"/>
      <c r="T101" s="85"/>
      <c r="U101" s="85"/>
      <c r="V101" s="85"/>
      <c r="W101" s="85"/>
      <c r="X101" s="85"/>
      <c r="Y101" s="60">
        <f t="shared" si="10"/>
        <v>0</v>
      </c>
      <c r="Z101" s="61">
        <f t="shared" si="11"/>
        <v>0</v>
      </c>
      <c r="AA101" s="33"/>
      <c r="AB101" s="34"/>
      <c r="AC101" s="34"/>
      <c r="AD101" s="34"/>
      <c r="AE101" s="34"/>
      <c r="AF101" s="34"/>
      <c r="AG101" s="34"/>
      <c r="AH101" s="34"/>
    </row>
    <row r="102" spans="1:35" s="186" customFormat="1" x14ac:dyDescent="0.25">
      <c r="A102" s="85">
        <v>92</v>
      </c>
      <c r="B102" s="85" t="s">
        <v>591</v>
      </c>
      <c r="C102" s="85"/>
      <c r="D102" s="85"/>
      <c r="E102" s="55" t="s">
        <v>670</v>
      </c>
      <c r="F102" s="55" t="str">
        <f t="shared" si="8"/>
        <v>D</v>
      </c>
      <c r="G102" s="87">
        <v>25</v>
      </c>
      <c r="H102" s="87" t="s">
        <v>558</v>
      </c>
      <c r="I102" s="25"/>
      <c r="J102" s="25"/>
      <c r="K102" s="115">
        <f t="shared" si="9"/>
        <v>0</v>
      </c>
      <c r="L102" s="85"/>
      <c r="M102" s="85"/>
      <c r="N102" s="85"/>
      <c r="O102" s="85"/>
      <c r="P102" s="85"/>
      <c r="Q102" s="85"/>
      <c r="R102" s="85"/>
      <c r="S102" s="85"/>
      <c r="T102" s="85"/>
      <c r="U102" s="85"/>
      <c r="V102" s="85"/>
      <c r="W102" s="85"/>
      <c r="X102" s="85"/>
      <c r="Y102" s="60">
        <f t="shared" si="10"/>
        <v>0</v>
      </c>
      <c r="Z102" s="61">
        <f t="shared" si="11"/>
        <v>0</v>
      </c>
      <c r="AA102" s="33"/>
      <c r="AB102" s="34"/>
      <c r="AC102" s="34"/>
      <c r="AD102" s="34"/>
      <c r="AE102" s="34"/>
      <c r="AF102" s="34"/>
      <c r="AG102" s="34"/>
      <c r="AH102" s="34"/>
    </row>
    <row r="103" spans="1:35" x14ac:dyDescent="0.25">
      <c r="A103" s="106"/>
      <c r="B103" s="353"/>
      <c r="C103" s="353"/>
      <c r="D103" s="353"/>
      <c r="E103" s="23"/>
      <c r="F103" s="120"/>
      <c r="G103" s="102"/>
      <c r="H103" s="8"/>
      <c r="J103" s="24"/>
      <c r="K103" s="103"/>
      <c r="L103" s="353"/>
      <c r="M103" s="353"/>
      <c r="N103" s="353"/>
      <c r="O103" s="353"/>
      <c r="P103" s="353"/>
      <c r="Q103" s="353"/>
      <c r="R103" s="353"/>
      <c r="S103" s="353"/>
      <c r="T103" s="353"/>
      <c r="U103" s="353"/>
      <c r="V103" s="353"/>
      <c r="W103" s="353"/>
      <c r="X103" s="353"/>
      <c r="Y103" s="106"/>
      <c r="Z103" s="3"/>
      <c r="AA103" s="354"/>
      <c r="AB103" s="354"/>
      <c r="AC103" s="354"/>
      <c r="AD103" s="354"/>
      <c r="AE103" s="354"/>
      <c r="AF103" s="139"/>
      <c r="AG103" s="29"/>
      <c r="AH103" s="29"/>
    </row>
    <row r="104" spans="1:35" x14ac:dyDescent="0.25">
      <c r="A104" s="106"/>
      <c r="B104" s="102" t="s">
        <v>66</v>
      </c>
      <c r="C104" s="350"/>
      <c r="D104" s="350"/>
      <c r="E104" s="350"/>
      <c r="F104" s="350"/>
      <c r="G104" s="350"/>
      <c r="H104" s="8"/>
      <c r="I104" s="37">
        <f>SUM(K104*2.204)</f>
        <v>214.71974100000023</v>
      </c>
      <c r="J104" s="103"/>
      <c r="K104" s="184">
        <f>SUM(K11:K102)</f>
        <v>97.422750000000093</v>
      </c>
      <c r="L104" s="103">
        <f>SUM(L11:L102)</f>
        <v>17</v>
      </c>
      <c r="M104" s="225">
        <f t="shared" ref="M104:X104" si="12">SUM(M11:M102)</f>
        <v>2</v>
      </c>
      <c r="N104" s="225">
        <f t="shared" si="12"/>
        <v>1</v>
      </c>
      <c r="O104" s="225">
        <f t="shared" si="12"/>
        <v>2</v>
      </c>
      <c r="P104" s="225">
        <f t="shared" si="12"/>
        <v>3</v>
      </c>
      <c r="Q104" s="225">
        <f t="shared" si="12"/>
        <v>0</v>
      </c>
      <c r="R104" s="225">
        <f t="shared" si="12"/>
        <v>0</v>
      </c>
      <c r="S104" s="225">
        <f t="shared" si="12"/>
        <v>0</v>
      </c>
      <c r="T104" s="225">
        <f t="shared" si="12"/>
        <v>2</v>
      </c>
      <c r="U104" s="225">
        <f t="shared" si="12"/>
        <v>1</v>
      </c>
      <c r="V104" s="225">
        <f t="shared" si="12"/>
        <v>27</v>
      </c>
      <c r="W104" s="225">
        <f t="shared" si="12"/>
        <v>0</v>
      </c>
      <c r="X104" s="225">
        <f t="shared" si="12"/>
        <v>20</v>
      </c>
      <c r="Y104" s="106">
        <f>SUM(Y11:Y102)</f>
        <v>274</v>
      </c>
      <c r="Z104" s="3">
        <f>SUM(Z11:Z102)</f>
        <v>349</v>
      </c>
      <c r="AA104" s="104">
        <f>SUM(AA11:AA102)</f>
        <v>1</v>
      </c>
      <c r="AB104" s="226">
        <f t="shared" ref="AB104:AH104" si="13">SUM(AB11:AB102)</f>
        <v>1</v>
      </c>
      <c r="AC104" s="226">
        <f t="shared" si="13"/>
        <v>6</v>
      </c>
      <c r="AD104" s="226">
        <f t="shared" si="13"/>
        <v>2</v>
      </c>
      <c r="AE104" s="226">
        <f t="shared" si="13"/>
        <v>183</v>
      </c>
      <c r="AF104" s="226">
        <f t="shared" si="13"/>
        <v>0</v>
      </c>
      <c r="AG104" s="226">
        <f t="shared" si="13"/>
        <v>25</v>
      </c>
      <c r="AH104" s="226">
        <f t="shared" si="13"/>
        <v>56</v>
      </c>
    </row>
    <row r="105" spans="1:35" x14ac:dyDescent="0.25">
      <c r="A105" s="106"/>
      <c r="B105" s="351"/>
      <c r="C105" s="351"/>
      <c r="D105" s="351"/>
      <c r="E105" s="103"/>
      <c r="F105" s="224"/>
      <c r="G105" s="102"/>
      <c r="H105" s="8"/>
      <c r="I105" s="103"/>
      <c r="J105" s="103"/>
      <c r="K105" s="103"/>
      <c r="L105" s="351"/>
      <c r="M105" s="351"/>
      <c r="N105" s="351"/>
      <c r="O105" s="351"/>
      <c r="P105" s="351"/>
      <c r="Q105" s="351"/>
      <c r="R105" s="351"/>
      <c r="S105" s="351"/>
      <c r="T105" s="351"/>
      <c r="U105" s="351"/>
      <c r="V105" s="351"/>
      <c r="W105" s="351"/>
      <c r="X105" s="351"/>
      <c r="Y105" s="106"/>
      <c r="Z105" s="3"/>
      <c r="AA105" s="352"/>
      <c r="AB105" s="352"/>
      <c r="AC105" s="352"/>
      <c r="AD105" s="352"/>
      <c r="AE105" s="352"/>
      <c r="AF105" s="163"/>
    </row>
    <row r="106" spans="1:35" x14ac:dyDescent="0.25">
      <c r="B106" t="s">
        <v>121</v>
      </c>
    </row>
    <row r="107" spans="1:35" x14ac:dyDescent="0.25">
      <c r="B107" t="s">
        <v>123</v>
      </c>
    </row>
    <row r="108" spans="1:35" x14ac:dyDescent="0.25">
      <c r="B108" t="s">
        <v>19</v>
      </c>
      <c r="C108" t="s">
        <v>20</v>
      </c>
      <c r="D108" t="s">
        <v>21</v>
      </c>
      <c r="F108" t="s">
        <v>342</v>
      </c>
      <c r="G108" t="s">
        <v>22</v>
      </c>
      <c r="H108" t="s">
        <v>23</v>
      </c>
    </row>
    <row r="109" spans="1:35" x14ac:dyDescent="0.25">
      <c r="A109" s="55">
        <v>1</v>
      </c>
      <c r="B109" s="55" t="s">
        <v>549</v>
      </c>
      <c r="C109" s="55" t="s">
        <v>49</v>
      </c>
      <c r="D109" s="55" t="s">
        <v>29</v>
      </c>
      <c r="E109" s="55"/>
      <c r="F109" s="69">
        <v>9</v>
      </c>
      <c r="G109" s="69" t="s">
        <v>61</v>
      </c>
      <c r="H109" s="70" t="s">
        <v>482</v>
      </c>
      <c r="J109" s="186"/>
      <c r="K109" s="186"/>
      <c r="L109" s="186"/>
      <c r="O109" s="186"/>
      <c r="P109" s="186"/>
      <c r="Q109" s="186"/>
      <c r="R109" s="186"/>
      <c r="S109" s="186"/>
      <c r="U109" s="186"/>
      <c r="V109" s="186"/>
      <c r="W109" s="186"/>
      <c r="X109" s="186"/>
      <c r="Y109" s="186"/>
      <c r="AI109" s="186"/>
    </row>
    <row r="110" spans="1:35" x14ac:dyDescent="0.25">
      <c r="A110" s="55">
        <v>2</v>
      </c>
      <c r="B110" s="55" t="s">
        <v>125</v>
      </c>
      <c r="C110" s="55" t="s">
        <v>39</v>
      </c>
      <c r="D110" s="55"/>
      <c r="E110" s="55"/>
      <c r="F110" s="69">
        <v>8</v>
      </c>
      <c r="G110" s="69" t="s">
        <v>299</v>
      </c>
      <c r="H110" s="58" t="s">
        <v>795</v>
      </c>
      <c r="J110" s="186"/>
      <c r="K110" s="186"/>
      <c r="L110" s="186"/>
      <c r="O110" s="186"/>
      <c r="P110" s="186"/>
      <c r="Q110" s="186"/>
      <c r="R110" s="186"/>
      <c r="S110" s="186"/>
      <c r="U110" s="186"/>
      <c r="V110" s="186"/>
      <c r="W110" s="186"/>
      <c r="X110" s="186"/>
      <c r="Y110" s="186"/>
      <c r="AI110" s="186"/>
    </row>
    <row r="111" spans="1:35" x14ac:dyDescent="0.25">
      <c r="A111" s="55">
        <v>3</v>
      </c>
      <c r="B111" s="55" t="s">
        <v>563</v>
      </c>
      <c r="C111" s="55" t="s">
        <v>49</v>
      </c>
      <c r="D111" s="55"/>
      <c r="E111" s="55"/>
      <c r="F111" s="69">
        <v>7</v>
      </c>
      <c r="G111" s="69" t="s">
        <v>95</v>
      </c>
      <c r="H111" s="58" t="s">
        <v>789</v>
      </c>
      <c r="J111" s="186"/>
      <c r="K111" s="186"/>
      <c r="L111" s="186"/>
      <c r="O111" s="186"/>
      <c r="P111" s="186"/>
      <c r="Q111" s="186"/>
      <c r="R111" s="186"/>
      <c r="S111" s="186"/>
      <c r="U111" s="186"/>
      <c r="V111" s="186"/>
      <c r="W111" s="186"/>
      <c r="X111" s="186"/>
      <c r="Y111" s="186"/>
      <c r="AI111" s="186"/>
    </row>
    <row r="112" spans="1:35" x14ac:dyDescent="0.25">
      <c r="A112" t="s">
        <v>783</v>
      </c>
      <c r="E112" s="186"/>
      <c r="F112"/>
      <c r="J112" s="186"/>
      <c r="K112" s="186"/>
      <c r="L112" s="186"/>
      <c r="O112" s="186"/>
      <c r="P112" s="186"/>
      <c r="Q112" s="186"/>
      <c r="R112" s="186"/>
      <c r="S112" s="186"/>
      <c r="U112" s="186"/>
      <c r="V112" s="186"/>
      <c r="W112" s="186"/>
      <c r="X112" s="186"/>
      <c r="Y112" s="186"/>
      <c r="AI112" s="186"/>
    </row>
    <row r="113" spans="1:35" x14ac:dyDescent="0.25">
      <c r="A113" s="55">
        <v>4</v>
      </c>
      <c r="B113" s="55" t="s">
        <v>661</v>
      </c>
      <c r="C113" s="55" t="s">
        <v>335</v>
      </c>
      <c r="D113" s="55"/>
      <c r="E113" s="55"/>
      <c r="F113" s="69">
        <v>3</v>
      </c>
      <c r="G113" s="69" t="s">
        <v>626</v>
      </c>
      <c r="H113" s="58" t="s">
        <v>811</v>
      </c>
      <c r="J113" s="186"/>
      <c r="K113" s="186"/>
      <c r="L113" s="186"/>
      <c r="O113" s="186"/>
      <c r="P113" s="186"/>
      <c r="Q113" s="186"/>
      <c r="R113" s="186"/>
      <c r="S113" s="186"/>
      <c r="U113" s="186"/>
      <c r="V113" s="186"/>
      <c r="W113" s="186"/>
      <c r="X113" s="186"/>
      <c r="Y113" s="186"/>
      <c r="AI113" s="186"/>
    </row>
    <row r="114" spans="1:35" s="186" customFormat="1" x14ac:dyDescent="0.25">
      <c r="A114" s="55">
        <v>7</v>
      </c>
      <c r="B114" s="55" t="s">
        <v>491</v>
      </c>
      <c r="C114" s="55" t="s">
        <v>830</v>
      </c>
      <c r="D114" s="55"/>
      <c r="E114" s="55"/>
      <c r="F114" s="69">
        <v>3</v>
      </c>
      <c r="G114" s="69" t="s">
        <v>429</v>
      </c>
      <c r="H114" s="58" t="s">
        <v>802</v>
      </c>
      <c r="Z114" s="35"/>
      <c r="AA114" s="26"/>
      <c r="AB114" s="26"/>
      <c r="AC114" s="26"/>
      <c r="AD114" s="26"/>
      <c r="AE114" s="26"/>
      <c r="AF114" s="26"/>
      <c r="AG114" s="26"/>
      <c r="AH114" s="26"/>
    </row>
    <row r="115" spans="1:35" s="186" customFormat="1" x14ac:dyDescent="0.25">
      <c r="Z115" s="35"/>
      <c r="AA115" s="26"/>
      <c r="AB115" s="26"/>
      <c r="AC115" s="26"/>
      <c r="AD115" s="26"/>
      <c r="AE115" s="26"/>
      <c r="AF115" s="26"/>
      <c r="AG115" s="26"/>
      <c r="AH115" s="26"/>
    </row>
    <row r="116" spans="1:35" x14ac:dyDescent="0.25">
      <c r="B116" t="s">
        <v>124</v>
      </c>
      <c r="C116" t="s">
        <v>827</v>
      </c>
      <c r="F116" t="s">
        <v>828</v>
      </c>
      <c r="G116" t="s">
        <v>171</v>
      </c>
      <c r="L116" s="186"/>
      <c r="O116" s="186"/>
      <c r="P116" s="186"/>
      <c r="Q116" s="186"/>
      <c r="R116" s="186"/>
      <c r="S116" s="186"/>
      <c r="U116" s="186"/>
      <c r="V116" s="186"/>
      <c r="W116" s="186"/>
      <c r="X116" s="186"/>
      <c r="Y116" s="186"/>
      <c r="AI116" s="186"/>
    </row>
    <row r="117" spans="1:35" x14ac:dyDescent="0.25">
      <c r="B117" t="s">
        <v>322</v>
      </c>
      <c r="C117" t="s">
        <v>831</v>
      </c>
      <c r="F117" t="s">
        <v>826</v>
      </c>
      <c r="G117" t="s">
        <v>386</v>
      </c>
      <c r="H117" s="108"/>
      <c r="AH117"/>
    </row>
    <row r="118" spans="1:35" x14ac:dyDescent="0.25">
      <c r="B118" t="s">
        <v>323</v>
      </c>
      <c r="C118" t="s">
        <v>829</v>
      </c>
      <c r="G118" t="s">
        <v>174</v>
      </c>
      <c r="AH118"/>
    </row>
    <row r="120" spans="1:35" x14ac:dyDescent="0.25">
      <c r="G120" s="109" t="s">
        <v>832</v>
      </c>
      <c r="AH120"/>
    </row>
    <row r="121" spans="1:35" x14ac:dyDescent="0.25">
      <c r="G121" s="109" t="s">
        <v>324</v>
      </c>
      <c r="AH121"/>
    </row>
    <row r="122" spans="1:35" x14ac:dyDescent="0.25">
      <c r="G122" s="109" t="s">
        <v>325</v>
      </c>
      <c r="AH122"/>
    </row>
    <row r="123" spans="1:35" x14ac:dyDescent="0.25">
      <c r="G123" s="109" t="s">
        <v>563</v>
      </c>
      <c r="H123" t="s">
        <v>95</v>
      </c>
      <c r="I123" t="s">
        <v>789</v>
      </c>
      <c r="R123" s="35"/>
      <c r="S123" s="26"/>
      <c r="T123" s="26"/>
      <c r="U123" s="26"/>
      <c r="V123" s="26"/>
      <c r="W123" s="26"/>
      <c r="X123" s="26"/>
      <c r="Y123" s="26"/>
      <c r="Z123"/>
      <c r="AA123"/>
      <c r="AB123"/>
      <c r="AC123"/>
      <c r="AD123"/>
      <c r="AE123" s="125"/>
      <c r="AF123"/>
      <c r="AG123"/>
      <c r="AH123"/>
    </row>
    <row r="124" spans="1:35" x14ac:dyDescent="0.25">
      <c r="G124" s="109" t="s">
        <v>539</v>
      </c>
      <c r="H124" t="s">
        <v>57</v>
      </c>
      <c r="I124" t="s">
        <v>792</v>
      </c>
      <c r="Q124" s="35"/>
      <c r="R124" s="26"/>
      <c r="S124" s="26"/>
      <c r="T124" s="26"/>
      <c r="U124" s="26"/>
      <c r="V124" s="26"/>
      <c r="W124" s="26"/>
      <c r="X124" s="26"/>
      <c r="Z124"/>
      <c r="AA124"/>
      <c r="AB124"/>
      <c r="AC124"/>
      <c r="AD124"/>
      <c r="AE124" s="125"/>
      <c r="AF124"/>
      <c r="AG124"/>
      <c r="AH124"/>
    </row>
    <row r="125" spans="1:35" x14ac:dyDescent="0.25">
      <c r="G125" s="109" t="s">
        <v>196</v>
      </c>
      <c r="H125" t="s">
        <v>280</v>
      </c>
      <c r="I125" t="s">
        <v>385</v>
      </c>
      <c r="Z125"/>
      <c r="AA125"/>
      <c r="AB125"/>
      <c r="AC125"/>
      <c r="AD125"/>
      <c r="AE125" s="125"/>
      <c r="AF125"/>
      <c r="AG125"/>
      <c r="AH125"/>
    </row>
    <row r="126" spans="1:35" x14ac:dyDescent="0.25">
      <c r="G126" s="109" t="s">
        <v>527</v>
      </c>
      <c r="H126" t="s">
        <v>290</v>
      </c>
      <c r="I126" t="s">
        <v>624</v>
      </c>
      <c r="Z126"/>
      <c r="AA126"/>
      <c r="AB126"/>
      <c r="AC126"/>
      <c r="AD126"/>
      <c r="AE126" s="125"/>
      <c r="AF126"/>
      <c r="AG126"/>
      <c r="AH126"/>
    </row>
    <row r="127" spans="1:35" x14ac:dyDescent="0.25">
      <c r="G127" s="109" t="s">
        <v>192</v>
      </c>
      <c r="H127" t="s">
        <v>265</v>
      </c>
      <c r="I127" t="s">
        <v>286</v>
      </c>
      <c r="Z127"/>
      <c r="AA127"/>
      <c r="AB127"/>
      <c r="AC127"/>
      <c r="AD127"/>
      <c r="AE127" s="125"/>
      <c r="AF127"/>
      <c r="AG127"/>
      <c r="AH127"/>
    </row>
    <row r="128" spans="1:35" x14ac:dyDescent="0.25">
      <c r="G128" s="109" t="s">
        <v>326</v>
      </c>
      <c r="Z128"/>
      <c r="AA128"/>
      <c r="AB128"/>
      <c r="AC128"/>
      <c r="AD128"/>
      <c r="AE128" s="125"/>
      <c r="AF128"/>
      <c r="AG128"/>
      <c r="AH128"/>
    </row>
    <row r="129" spans="7:34" x14ac:dyDescent="0.25">
      <c r="G129" s="109" t="s">
        <v>549</v>
      </c>
      <c r="H129" t="s">
        <v>61</v>
      </c>
      <c r="I129" t="s">
        <v>482</v>
      </c>
      <c r="Z129"/>
      <c r="AA129"/>
      <c r="AB129"/>
      <c r="AC129"/>
      <c r="AD129"/>
      <c r="AE129" s="125"/>
      <c r="AF129"/>
      <c r="AG129"/>
      <c r="AH129"/>
    </row>
    <row r="130" spans="7:34" x14ac:dyDescent="0.25">
      <c r="G130" s="109" t="s">
        <v>125</v>
      </c>
      <c r="H130" t="s">
        <v>299</v>
      </c>
      <c r="I130" t="s">
        <v>795</v>
      </c>
      <c r="Z130"/>
      <c r="AA130"/>
      <c r="AB130"/>
      <c r="AC130"/>
      <c r="AD130"/>
      <c r="AE130" s="125"/>
      <c r="AF130"/>
      <c r="AG130"/>
      <c r="AH130"/>
    </row>
    <row r="131" spans="7:34" x14ac:dyDescent="0.25">
      <c r="G131" s="109" t="s">
        <v>537</v>
      </c>
      <c r="H131" t="s">
        <v>336</v>
      </c>
      <c r="I131" t="s">
        <v>797</v>
      </c>
      <c r="Z131"/>
      <c r="AA131"/>
      <c r="AB131"/>
      <c r="AC131"/>
      <c r="AD131"/>
      <c r="AE131" s="125"/>
      <c r="AF131"/>
      <c r="AG131"/>
      <c r="AH131"/>
    </row>
    <row r="132" spans="7:34" x14ac:dyDescent="0.25">
      <c r="G132" s="109" t="s">
        <v>531</v>
      </c>
      <c r="H132" t="s">
        <v>60</v>
      </c>
      <c r="I132" t="s">
        <v>498</v>
      </c>
      <c r="Z132"/>
      <c r="AA132"/>
      <c r="AB132"/>
      <c r="AC132"/>
      <c r="AD132"/>
      <c r="AE132" s="125"/>
      <c r="AF132"/>
      <c r="AG132"/>
      <c r="AH132"/>
    </row>
    <row r="133" spans="7:34" x14ac:dyDescent="0.25">
      <c r="G133" s="109" t="s">
        <v>547</v>
      </c>
      <c r="H133" t="s">
        <v>97</v>
      </c>
      <c r="I133" t="s">
        <v>284</v>
      </c>
      <c r="Z133"/>
      <c r="AA133"/>
      <c r="AB133"/>
      <c r="AC133"/>
      <c r="AD133"/>
      <c r="AE133" s="125"/>
      <c r="AF133"/>
      <c r="AG133"/>
      <c r="AH133"/>
    </row>
    <row r="134" spans="7:34" x14ac:dyDescent="0.25">
      <c r="G134" s="109" t="s">
        <v>479</v>
      </c>
      <c r="Z134"/>
      <c r="AA134"/>
      <c r="AB134"/>
      <c r="AC134"/>
      <c r="AD134"/>
      <c r="AE134" s="125"/>
      <c r="AF134"/>
      <c r="AG134"/>
      <c r="AH134"/>
    </row>
    <row r="135" spans="7:34" x14ac:dyDescent="0.25">
      <c r="G135" s="109" t="s">
        <v>491</v>
      </c>
      <c r="H135" t="s">
        <v>429</v>
      </c>
      <c r="I135" t="s">
        <v>802</v>
      </c>
      <c r="Z135"/>
      <c r="AA135"/>
      <c r="AB135"/>
      <c r="AC135"/>
      <c r="AD135"/>
      <c r="AE135" s="125"/>
      <c r="AF135"/>
      <c r="AG135"/>
      <c r="AH135"/>
    </row>
    <row r="136" spans="7:34" x14ac:dyDescent="0.25">
      <c r="G136" s="109" t="s">
        <v>804</v>
      </c>
      <c r="H136" t="s">
        <v>254</v>
      </c>
      <c r="I136" t="s">
        <v>493</v>
      </c>
      <c r="Z136"/>
      <c r="AA136"/>
      <c r="AB136"/>
      <c r="AC136"/>
      <c r="AD136"/>
      <c r="AE136" s="125"/>
      <c r="AF136"/>
      <c r="AG136"/>
      <c r="AH136"/>
    </row>
    <row r="137" spans="7:34" x14ac:dyDescent="0.25">
      <c r="G137" t="s">
        <v>148</v>
      </c>
      <c r="H137" t="s">
        <v>467</v>
      </c>
      <c r="I137" t="s">
        <v>805</v>
      </c>
      <c r="Y137" s="35"/>
      <c r="Z137" s="26"/>
      <c r="AH137"/>
    </row>
    <row r="138" spans="7:34" x14ac:dyDescent="0.25">
      <c r="G138" t="s">
        <v>210</v>
      </c>
      <c r="H138" t="s">
        <v>269</v>
      </c>
      <c r="I138" t="s">
        <v>807</v>
      </c>
      <c r="Y138" s="35"/>
      <c r="Z138" s="26"/>
      <c r="AH138"/>
    </row>
    <row r="139" spans="7:34" x14ac:dyDescent="0.25">
      <c r="G139" t="s">
        <v>415</v>
      </c>
      <c r="H139" t="s">
        <v>430</v>
      </c>
      <c r="I139" t="s">
        <v>799</v>
      </c>
      <c r="Y139" s="35"/>
      <c r="Z139" s="26"/>
      <c r="AH139"/>
    </row>
    <row r="140" spans="7:34" x14ac:dyDescent="0.25">
      <c r="G140" t="s">
        <v>598</v>
      </c>
    </row>
    <row r="141" spans="7:34" x14ac:dyDescent="0.25">
      <c r="G141" t="s">
        <v>661</v>
      </c>
      <c r="H141" t="s">
        <v>626</v>
      </c>
      <c r="I141" t="s">
        <v>811</v>
      </c>
    </row>
    <row r="142" spans="7:34" x14ac:dyDescent="0.25">
      <c r="G142" t="s">
        <v>135</v>
      </c>
      <c r="H142" t="s">
        <v>629</v>
      </c>
      <c r="I142" t="s">
        <v>813</v>
      </c>
    </row>
    <row r="143" spans="7:34" x14ac:dyDescent="0.25">
      <c r="G143" t="s">
        <v>195</v>
      </c>
      <c r="H143" t="s">
        <v>627</v>
      </c>
      <c r="I143" t="s">
        <v>802</v>
      </c>
    </row>
    <row r="144" spans="7:34" x14ac:dyDescent="0.25">
      <c r="G144" t="s">
        <v>141</v>
      </c>
      <c r="H144" t="s">
        <v>746</v>
      </c>
      <c r="I144" t="s">
        <v>815</v>
      </c>
    </row>
    <row r="145" spans="7:9" x14ac:dyDescent="0.25">
      <c r="G145" t="s">
        <v>211</v>
      </c>
      <c r="H145" t="s">
        <v>574</v>
      </c>
      <c r="I145" t="s">
        <v>484</v>
      </c>
    </row>
  </sheetData>
  <sortState ref="B11:AH102">
    <sortCondition ref="G11:G102"/>
    <sortCondition descending="1" ref="J11:J102"/>
  </sortState>
  <mergeCells count="12">
    <mergeCell ref="B103:D103"/>
    <mergeCell ref="L103:X103"/>
    <mergeCell ref="AA103:AE103"/>
    <mergeCell ref="C104:G104"/>
    <mergeCell ref="B105:D105"/>
    <mergeCell ref="L105:X105"/>
    <mergeCell ref="AA105:AE105"/>
    <mergeCell ref="C2:D2"/>
    <mergeCell ref="C3:D3"/>
    <mergeCell ref="C4:D4"/>
    <mergeCell ref="C5:D5"/>
    <mergeCell ref="C6:D6"/>
  </mergeCells>
  <pageMargins left="0.70866141732283472" right="0.70866141732283472" top="0.74803149606299213" bottom="0.74803149606299213" header="0.31496062992125984" footer="0.31496062992125984"/>
  <pageSetup paperSize="9" scale="81" fitToHeight="2" orientation="landscape"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I127"/>
  <sheetViews>
    <sheetView workbookViewId="0">
      <pane ySplit="10" topLeftCell="A11" activePane="bottomLeft" state="frozen"/>
      <selection activeCell="N38" sqref="N38"/>
      <selection pane="bottomLeft" activeCell="T14" sqref="T14"/>
    </sheetView>
  </sheetViews>
  <sheetFormatPr defaultRowHeight="15" x14ac:dyDescent="0.25"/>
  <cols>
    <col min="1" max="1" width="3" bestFit="1" customWidth="1"/>
    <col min="2" max="2" width="14.5703125" bestFit="1" customWidth="1"/>
    <col min="3" max="3" width="12.85546875" customWidth="1"/>
    <col min="4" max="5" width="9.140625" customWidth="1"/>
    <col min="6" max="7" width="10.7109375" bestFit="1" customWidth="1"/>
    <col min="9" max="9" width="9.140625" customWidth="1"/>
    <col min="10" max="11" width="7.85546875" hidden="1" customWidth="1"/>
    <col min="12" max="13" width="2.140625" customWidth="1"/>
    <col min="14" max="17" width="3.5703125" customWidth="1"/>
    <col min="18" max="18" width="3.5703125" bestFit="1" customWidth="1"/>
    <col min="19" max="19" width="3.5703125" style="186" customWidth="1"/>
    <col min="20" max="20" width="2.7109375" customWidth="1"/>
    <col min="21" max="21" width="2.7109375" bestFit="1" customWidth="1"/>
    <col min="22" max="22" width="3.5703125" bestFit="1" customWidth="1"/>
    <col min="23" max="23" width="3.5703125" style="35" bestFit="1" customWidth="1"/>
    <col min="24" max="27" width="3.28515625" style="26" customWidth="1"/>
    <col min="28" max="28" width="4.140625" style="26" customWidth="1"/>
    <col min="29" max="29" width="3.28515625" style="26" customWidth="1"/>
    <col min="30" max="30" width="2.7109375" style="26" bestFit="1" customWidth="1"/>
    <col min="34" max="34" width="10.7109375" bestFit="1" customWidth="1"/>
  </cols>
  <sheetData>
    <row r="1" spans="1:31" x14ac:dyDescent="0.25">
      <c r="J1" s="186"/>
      <c r="L1" s="112" t="s">
        <v>16</v>
      </c>
      <c r="M1" s="112" t="s">
        <v>4</v>
      </c>
      <c r="N1" s="112"/>
      <c r="U1" s="112"/>
      <c r="V1" t="s">
        <v>4</v>
      </c>
      <c r="W1"/>
      <c r="X1" s="35"/>
      <c r="AE1" s="26"/>
    </row>
    <row r="2" spans="1:31" x14ac:dyDescent="0.25">
      <c r="B2" s="1" t="s">
        <v>343</v>
      </c>
      <c r="C2" s="348"/>
      <c r="D2" s="348"/>
      <c r="E2" s="110"/>
      <c r="F2" s="3"/>
      <c r="G2" s="4"/>
      <c r="H2" s="110"/>
      <c r="I2" s="110"/>
      <c r="J2" s="243"/>
      <c r="K2" s="110"/>
      <c r="L2" s="112"/>
      <c r="M2" s="112" t="s">
        <v>7</v>
      </c>
      <c r="N2" s="112"/>
      <c r="O2" s="112"/>
      <c r="P2" s="112"/>
      <c r="Q2" s="112" t="s">
        <v>8</v>
      </c>
      <c r="R2" s="112"/>
      <c r="S2" s="242"/>
      <c r="T2" s="112"/>
      <c r="U2" s="112"/>
      <c r="V2" s="112"/>
      <c r="W2" s="114"/>
      <c r="X2" s="3"/>
      <c r="Y2" s="113"/>
      <c r="Z2" s="113"/>
      <c r="AA2" s="26" t="s">
        <v>1</v>
      </c>
      <c r="AC2" s="28"/>
      <c r="AD2" s="28"/>
      <c r="AE2" s="28"/>
    </row>
    <row r="3" spans="1:31" x14ac:dyDescent="0.25">
      <c r="A3" s="1"/>
      <c r="B3" s="1" t="s">
        <v>833</v>
      </c>
      <c r="C3" s="348"/>
      <c r="D3" s="348"/>
      <c r="E3" s="110"/>
      <c r="F3" s="3"/>
      <c r="G3" s="4"/>
      <c r="H3" s="110"/>
      <c r="I3" s="110"/>
      <c r="J3" s="243"/>
      <c r="K3" s="110"/>
      <c r="L3" s="112" t="s">
        <v>17</v>
      </c>
      <c r="M3" s="112" t="s">
        <v>3</v>
      </c>
      <c r="N3" s="112"/>
      <c r="O3" s="112"/>
      <c r="P3" s="112"/>
      <c r="Q3" s="112" t="s">
        <v>3</v>
      </c>
      <c r="R3" s="112"/>
      <c r="S3" s="242"/>
      <c r="T3" s="112"/>
      <c r="U3" s="112"/>
      <c r="V3" s="112" t="s">
        <v>27</v>
      </c>
      <c r="W3" s="114" t="s">
        <v>4</v>
      </c>
      <c r="X3" s="3"/>
      <c r="Y3" s="113"/>
      <c r="Z3" s="113"/>
      <c r="AA3" s="28" t="s">
        <v>3</v>
      </c>
      <c r="AB3" s="28"/>
      <c r="AC3" s="113" t="s">
        <v>5</v>
      </c>
      <c r="AD3" s="113"/>
      <c r="AE3" s="113"/>
    </row>
    <row r="4" spans="1:31" x14ac:dyDescent="0.25">
      <c r="A4" s="1"/>
      <c r="B4" s="21" t="s">
        <v>834</v>
      </c>
      <c r="C4" s="348"/>
      <c r="D4" s="348"/>
      <c r="E4" s="110"/>
      <c r="F4" s="3"/>
      <c r="G4" s="4"/>
      <c r="H4" s="110"/>
      <c r="I4" s="110"/>
      <c r="J4" s="243"/>
      <c r="K4" s="110"/>
      <c r="L4" s="112" t="s">
        <v>28</v>
      </c>
      <c r="M4" s="112" t="s">
        <v>1</v>
      </c>
      <c r="N4" s="112"/>
      <c r="O4" s="112" t="s">
        <v>6</v>
      </c>
      <c r="P4" s="112" t="s">
        <v>8</v>
      </c>
      <c r="Q4" s="112" t="s">
        <v>3</v>
      </c>
      <c r="R4" s="112"/>
      <c r="S4" s="242"/>
      <c r="T4" s="112"/>
      <c r="U4" s="112"/>
      <c r="V4" s="112" t="s">
        <v>9</v>
      </c>
      <c r="W4" s="114" t="s">
        <v>3</v>
      </c>
      <c r="X4" s="3" t="s">
        <v>4</v>
      </c>
      <c r="Y4" s="113"/>
      <c r="Z4" s="113"/>
      <c r="AA4" s="28" t="s">
        <v>6</v>
      </c>
      <c r="AB4" s="113"/>
      <c r="AC4" s="113" t="s">
        <v>7</v>
      </c>
      <c r="AD4" s="113"/>
      <c r="AE4" s="113"/>
    </row>
    <row r="5" spans="1:31" x14ac:dyDescent="0.25">
      <c r="A5" s="1"/>
      <c r="B5" s="1" t="s">
        <v>835</v>
      </c>
      <c r="C5" s="348"/>
      <c r="D5" s="348"/>
      <c r="E5" s="110"/>
      <c r="F5" s="3"/>
      <c r="G5" s="4"/>
      <c r="H5" s="110"/>
      <c r="I5" s="110"/>
      <c r="J5" s="243"/>
      <c r="K5" s="110"/>
      <c r="L5" s="112" t="s">
        <v>17</v>
      </c>
      <c r="M5" s="112" t="s">
        <v>12</v>
      </c>
      <c r="N5" s="112" t="s">
        <v>7</v>
      </c>
      <c r="O5" s="112" t="s">
        <v>3</v>
      </c>
      <c r="P5" s="112" t="s">
        <v>2</v>
      </c>
      <c r="Q5" s="112" t="s">
        <v>1</v>
      </c>
      <c r="R5" s="112"/>
      <c r="S5" s="242"/>
      <c r="T5" s="112"/>
      <c r="U5" s="112" t="s">
        <v>16</v>
      </c>
      <c r="V5" s="112" t="s">
        <v>1</v>
      </c>
      <c r="W5" s="114" t="s">
        <v>8</v>
      </c>
      <c r="X5" s="3" t="s">
        <v>3</v>
      </c>
      <c r="Y5" s="113"/>
      <c r="Z5" s="113"/>
      <c r="AA5" s="28" t="s">
        <v>10</v>
      </c>
      <c r="AB5" s="113"/>
      <c r="AC5" s="113" t="s">
        <v>11</v>
      </c>
      <c r="AE5" s="113" t="s">
        <v>7</v>
      </c>
    </row>
    <row r="6" spans="1:31" x14ac:dyDescent="0.25">
      <c r="A6" s="1"/>
      <c r="B6" s="1"/>
      <c r="C6" s="348"/>
      <c r="D6" s="348"/>
      <c r="E6" s="110"/>
      <c r="F6" s="3"/>
      <c r="G6" s="4"/>
      <c r="H6" s="110"/>
      <c r="I6" s="110"/>
      <c r="J6" s="243"/>
      <c r="K6" s="110"/>
      <c r="L6" s="112"/>
      <c r="M6" s="112" t="s">
        <v>13</v>
      </c>
      <c r="N6" s="112" t="s">
        <v>3</v>
      </c>
      <c r="O6" s="112" t="s">
        <v>12</v>
      </c>
      <c r="P6" s="112" t="s">
        <v>14</v>
      </c>
      <c r="Q6" s="112"/>
      <c r="R6" s="112"/>
      <c r="S6" s="242"/>
      <c r="T6" s="112" t="s">
        <v>8</v>
      </c>
      <c r="U6" s="112"/>
      <c r="V6" s="112" t="s">
        <v>12</v>
      </c>
      <c r="W6" s="114"/>
      <c r="X6" s="3" t="s">
        <v>4</v>
      </c>
      <c r="Y6" s="113" t="s">
        <v>8</v>
      </c>
      <c r="Z6" s="113" t="s">
        <v>4</v>
      </c>
      <c r="AA6" s="28" t="s">
        <v>2</v>
      </c>
      <c r="AB6" s="113"/>
      <c r="AC6" s="113" t="s">
        <v>4</v>
      </c>
      <c r="AD6" s="113" t="s">
        <v>13</v>
      </c>
      <c r="AE6" s="113" t="s">
        <v>3</v>
      </c>
    </row>
    <row r="7" spans="1:31" x14ac:dyDescent="0.25">
      <c r="A7" s="1"/>
      <c r="B7" s="117"/>
      <c r="C7" s="117"/>
      <c r="D7" s="117"/>
      <c r="E7" s="110"/>
      <c r="F7" s="3"/>
      <c r="G7" s="4"/>
      <c r="H7" s="110"/>
      <c r="I7" s="110"/>
      <c r="J7" s="243"/>
      <c r="K7" s="110"/>
      <c r="L7" s="112" t="s">
        <v>1</v>
      </c>
      <c r="M7" s="112" t="s">
        <v>14</v>
      </c>
      <c r="N7" s="112" t="s">
        <v>9</v>
      </c>
      <c r="O7" s="112" t="s">
        <v>27</v>
      </c>
      <c r="P7" s="112" t="s">
        <v>11</v>
      </c>
      <c r="Q7" s="112" t="s">
        <v>6</v>
      </c>
      <c r="R7" s="112" t="s">
        <v>2</v>
      </c>
      <c r="S7" s="242" t="s">
        <v>15</v>
      </c>
      <c r="T7" s="112" t="s">
        <v>3</v>
      </c>
      <c r="U7" s="112" t="s">
        <v>17</v>
      </c>
      <c r="V7" s="112" t="s">
        <v>14</v>
      </c>
      <c r="W7" s="114" t="s">
        <v>9</v>
      </c>
      <c r="X7" s="3" t="s">
        <v>14</v>
      </c>
      <c r="Y7" s="113" t="s">
        <v>3</v>
      </c>
      <c r="Z7" s="113" t="s">
        <v>3</v>
      </c>
      <c r="AA7" s="113" t="s">
        <v>11</v>
      </c>
      <c r="AB7" s="113" t="s">
        <v>1</v>
      </c>
      <c r="AC7" s="113" t="s">
        <v>11</v>
      </c>
      <c r="AD7" s="113" t="s">
        <v>14</v>
      </c>
      <c r="AE7" s="113" t="s">
        <v>9</v>
      </c>
    </row>
    <row r="8" spans="1:31" x14ac:dyDescent="0.25">
      <c r="A8" s="1"/>
      <c r="B8" s="110"/>
      <c r="C8" s="110"/>
      <c r="D8" s="110"/>
      <c r="E8" s="110"/>
      <c r="F8" s="3"/>
      <c r="G8" s="4"/>
      <c r="H8" s="110"/>
      <c r="I8" s="110"/>
      <c r="J8" s="243"/>
      <c r="K8" s="110"/>
      <c r="L8" s="112" t="s">
        <v>14</v>
      </c>
      <c r="M8" s="112" t="s">
        <v>6</v>
      </c>
      <c r="N8" s="112" t="s">
        <v>12</v>
      </c>
      <c r="O8" s="112" t="s">
        <v>17</v>
      </c>
      <c r="P8" s="112" t="s">
        <v>6</v>
      </c>
      <c r="Q8" s="112" t="s">
        <v>3</v>
      </c>
      <c r="R8" s="112" t="s">
        <v>16</v>
      </c>
      <c r="S8" s="242" t="s">
        <v>14</v>
      </c>
      <c r="T8" s="112" t="s">
        <v>9</v>
      </c>
      <c r="U8" s="112" t="s">
        <v>17</v>
      </c>
      <c r="V8" s="112" t="s">
        <v>1</v>
      </c>
      <c r="W8" s="114" t="s">
        <v>8</v>
      </c>
      <c r="X8" s="3" t="s">
        <v>2</v>
      </c>
      <c r="Y8" s="113" t="s">
        <v>9</v>
      </c>
      <c r="Z8" s="113" t="s">
        <v>8</v>
      </c>
      <c r="AA8" s="113" t="s">
        <v>12</v>
      </c>
      <c r="AB8" s="113" t="s">
        <v>14</v>
      </c>
      <c r="AC8" s="113" t="s">
        <v>12</v>
      </c>
      <c r="AD8" s="113" t="s">
        <v>16</v>
      </c>
      <c r="AE8" s="113" t="s">
        <v>12</v>
      </c>
    </row>
    <row r="9" spans="1:31" s="186" customFormat="1" x14ac:dyDescent="0.25">
      <c r="A9" s="1"/>
      <c r="B9" s="243"/>
      <c r="C9" s="243"/>
      <c r="D9" s="243"/>
      <c r="E9" s="243"/>
      <c r="F9" s="3"/>
      <c r="G9" s="4"/>
      <c r="H9" s="243"/>
      <c r="I9" s="243"/>
      <c r="J9" s="243"/>
      <c r="K9" s="243"/>
      <c r="L9" s="112" t="s">
        <v>28</v>
      </c>
      <c r="M9" s="112" t="s">
        <v>10</v>
      </c>
      <c r="N9" s="112" t="s">
        <v>15</v>
      </c>
      <c r="O9" s="112" t="s">
        <v>1</v>
      </c>
      <c r="P9" s="112" t="s">
        <v>17</v>
      </c>
      <c r="Q9" s="112" t="s">
        <v>15</v>
      </c>
      <c r="R9" s="112" t="s">
        <v>15</v>
      </c>
      <c r="S9" s="242" t="s">
        <v>13</v>
      </c>
      <c r="T9" s="112" t="s">
        <v>4</v>
      </c>
      <c r="U9" s="112" t="s">
        <v>2</v>
      </c>
      <c r="V9" s="112" t="s">
        <v>15</v>
      </c>
      <c r="W9" s="114" t="s">
        <v>16</v>
      </c>
      <c r="X9" s="3" t="s">
        <v>16</v>
      </c>
      <c r="Y9" s="113" t="s">
        <v>4</v>
      </c>
      <c r="Z9" s="113" t="s">
        <v>17</v>
      </c>
      <c r="AA9" s="113" t="s">
        <v>27</v>
      </c>
      <c r="AB9" s="113" t="s">
        <v>28</v>
      </c>
      <c r="AC9" s="113" t="s">
        <v>27</v>
      </c>
      <c r="AD9" s="113" t="s">
        <v>16</v>
      </c>
      <c r="AE9" s="113" t="s">
        <v>15</v>
      </c>
    </row>
    <row r="10" spans="1:31" x14ac:dyDescent="0.25">
      <c r="A10" s="1" t="s">
        <v>18</v>
      </c>
      <c r="B10" s="110" t="s">
        <v>19</v>
      </c>
      <c r="C10" s="110" t="s">
        <v>20</v>
      </c>
      <c r="D10" s="110" t="s">
        <v>21</v>
      </c>
      <c r="E10" s="110"/>
      <c r="F10" s="243"/>
      <c r="G10" s="3" t="s">
        <v>25</v>
      </c>
      <c r="H10" s="4" t="s">
        <v>22</v>
      </c>
      <c r="I10" s="110" t="s">
        <v>23</v>
      </c>
      <c r="J10" s="110"/>
      <c r="K10" s="110" t="s">
        <v>24</v>
      </c>
      <c r="L10" s="217" t="s">
        <v>853</v>
      </c>
      <c r="M10" s="217" t="s">
        <v>856</v>
      </c>
      <c r="N10" s="217" t="s">
        <v>854</v>
      </c>
      <c r="O10" s="217" t="s">
        <v>886</v>
      </c>
      <c r="P10" s="217" t="s">
        <v>176</v>
      </c>
      <c r="Q10" s="217" t="s">
        <v>868</v>
      </c>
      <c r="R10" s="217" t="s">
        <v>787</v>
      </c>
      <c r="S10" s="217" t="s">
        <v>786</v>
      </c>
      <c r="T10" s="217" t="s">
        <v>723</v>
      </c>
      <c r="U10" s="217" t="s">
        <v>855</v>
      </c>
      <c r="V10" s="217" t="s">
        <v>511</v>
      </c>
    </row>
    <row r="11" spans="1:31" x14ac:dyDescent="0.25">
      <c r="A11" s="55">
        <v>1</v>
      </c>
      <c r="B11" s="80" t="s">
        <v>534</v>
      </c>
      <c r="C11" s="80" t="s">
        <v>162</v>
      </c>
      <c r="D11" s="80"/>
      <c r="E11" s="80" t="s">
        <v>550</v>
      </c>
      <c r="F11" s="55" t="str">
        <f t="shared" ref="F11:F42" si="0">LEFT(H11,1)</f>
        <v>D</v>
      </c>
      <c r="G11" s="81">
        <v>1</v>
      </c>
      <c r="H11" s="82" t="s">
        <v>625</v>
      </c>
      <c r="I11" s="83" t="s">
        <v>869</v>
      </c>
      <c r="J11" s="83" t="s">
        <v>501</v>
      </c>
      <c r="K11" s="116">
        <f t="shared" ref="K11:K42" si="1">J11*0.0283</f>
        <v>7.9522999999999993</v>
      </c>
      <c r="L11" s="80"/>
      <c r="M11" s="80"/>
      <c r="N11" s="80">
        <v>2</v>
      </c>
      <c r="O11" s="80"/>
      <c r="P11" s="80"/>
      <c r="Q11" s="80"/>
      <c r="R11" s="80">
        <v>4</v>
      </c>
      <c r="S11" s="80"/>
      <c r="T11" s="80"/>
      <c r="U11" s="80"/>
      <c r="V11" s="80"/>
      <c r="W11" s="19">
        <f t="shared" ref="W11:W42" si="2">SUM(Y11:AE11)</f>
        <v>2</v>
      </c>
      <c r="X11" s="36">
        <f t="shared" ref="X11:X42" si="3">SUM(L11:W11)</f>
        <v>8</v>
      </c>
      <c r="Y11" s="30"/>
      <c r="Z11" s="31"/>
      <c r="AA11" s="31"/>
      <c r="AB11" s="31"/>
      <c r="AC11" s="31"/>
      <c r="AD11" s="31">
        <v>2</v>
      </c>
      <c r="AE11" s="31"/>
    </row>
    <row r="12" spans="1:31" x14ac:dyDescent="0.25">
      <c r="A12" s="85">
        <v>2</v>
      </c>
      <c r="B12" s="54" t="s">
        <v>547</v>
      </c>
      <c r="C12" s="54" t="s">
        <v>49</v>
      </c>
      <c r="D12" s="54"/>
      <c r="E12" s="55" t="s">
        <v>550</v>
      </c>
      <c r="F12" s="55" t="str">
        <f t="shared" si="0"/>
        <v>D</v>
      </c>
      <c r="G12" s="56">
        <v>2</v>
      </c>
      <c r="H12" s="57" t="s">
        <v>850</v>
      </c>
      <c r="I12" s="58" t="s">
        <v>870</v>
      </c>
      <c r="J12" s="70" t="s">
        <v>871</v>
      </c>
      <c r="K12" s="115">
        <f t="shared" si="1"/>
        <v>5.4619</v>
      </c>
      <c r="L12" s="54">
        <v>1</v>
      </c>
      <c r="M12" s="54"/>
      <c r="N12" s="54">
        <v>3</v>
      </c>
      <c r="O12" s="54"/>
      <c r="P12" s="54"/>
      <c r="Q12" s="54"/>
      <c r="R12" s="54"/>
      <c r="S12" s="54"/>
      <c r="T12" s="54"/>
      <c r="U12" s="54"/>
      <c r="V12" s="54"/>
      <c r="W12" s="19">
        <f t="shared" si="2"/>
        <v>0</v>
      </c>
      <c r="X12" s="61">
        <f t="shared" si="3"/>
        <v>4</v>
      </c>
      <c r="Y12" s="33"/>
      <c r="Z12" s="34"/>
      <c r="AA12" s="34"/>
      <c r="AB12" s="34"/>
      <c r="AC12" s="34"/>
      <c r="AD12" s="34"/>
      <c r="AE12" s="34"/>
    </row>
    <row r="13" spans="1:31" x14ac:dyDescent="0.25">
      <c r="A13" s="54">
        <v>3</v>
      </c>
      <c r="B13" s="85" t="s">
        <v>413</v>
      </c>
      <c r="C13" s="85" t="s">
        <v>49</v>
      </c>
      <c r="D13" s="85"/>
      <c r="E13" s="80" t="s">
        <v>550</v>
      </c>
      <c r="F13" s="55" t="str">
        <f t="shared" si="0"/>
        <v>D</v>
      </c>
      <c r="G13" s="81">
        <v>3</v>
      </c>
      <c r="H13" s="87" t="s">
        <v>743</v>
      </c>
      <c r="I13" s="25" t="s">
        <v>872</v>
      </c>
      <c r="J13" s="25" t="s">
        <v>873</v>
      </c>
      <c r="K13" s="116">
        <f t="shared" si="1"/>
        <v>5.02325</v>
      </c>
      <c r="L13" s="85"/>
      <c r="M13" s="85"/>
      <c r="N13" s="85">
        <v>1</v>
      </c>
      <c r="O13" s="85"/>
      <c r="P13" s="85"/>
      <c r="Q13" s="85"/>
      <c r="R13" s="85">
        <v>1</v>
      </c>
      <c r="S13" s="85"/>
      <c r="T13" s="85">
        <v>1</v>
      </c>
      <c r="U13" s="85"/>
      <c r="V13" s="85"/>
      <c r="W13" s="19">
        <f t="shared" si="2"/>
        <v>0</v>
      </c>
      <c r="X13" s="36">
        <f t="shared" si="3"/>
        <v>3</v>
      </c>
      <c r="Y13" s="33"/>
      <c r="Z13" s="34"/>
      <c r="AA13" s="34"/>
      <c r="AB13" s="34"/>
      <c r="AC13" s="34"/>
      <c r="AD13" s="34"/>
      <c r="AE13" s="34"/>
    </row>
    <row r="14" spans="1:31" x14ac:dyDescent="0.25">
      <c r="A14" s="54">
        <v>4</v>
      </c>
      <c r="B14" s="54" t="s">
        <v>525</v>
      </c>
      <c r="C14" s="54" t="s">
        <v>49</v>
      </c>
      <c r="D14" s="54"/>
      <c r="E14" s="55" t="s">
        <v>550</v>
      </c>
      <c r="F14" s="55" t="str">
        <f t="shared" si="0"/>
        <v>D</v>
      </c>
      <c r="G14" s="56">
        <v>4</v>
      </c>
      <c r="H14" s="57" t="s">
        <v>771</v>
      </c>
      <c r="I14" s="58" t="s">
        <v>802</v>
      </c>
      <c r="J14" s="58" t="s">
        <v>803</v>
      </c>
      <c r="K14" s="115">
        <f t="shared" si="1"/>
        <v>5.0091000000000001</v>
      </c>
      <c r="L14" s="54"/>
      <c r="M14" s="54"/>
      <c r="N14" s="54">
        <v>1</v>
      </c>
      <c r="O14" s="54"/>
      <c r="P14" s="54"/>
      <c r="Q14" s="54"/>
      <c r="R14" s="54">
        <v>3</v>
      </c>
      <c r="S14" s="54"/>
      <c r="T14" s="54"/>
      <c r="U14" s="54"/>
      <c r="V14" s="54"/>
      <c r="W14" s="19">
        <f t="shared" si="2"/>
        <v>0</v>
      </c>
      <c r="X14" s="61">
        <f t="shared" si="3"/>
        <v>4</v>
      </c>
      <c r="Y14" s="33"/>
      <c r="Z14" s="34"/>
      <c r="AA14" s="34"/>
      <c r="AB14" s="34"/>
      <c r="AC14" s="34"/>
      <c r="AD14" s="34"/>
      <c r="AE14" s="34"/>
    </row>
    <row r="15" spans="1:31" x14ac:dyDescent="0.25">
      <c r="A15" s="85">
        <v>5</v>
      </c>
      <c r="B15" s="85" t="s">
        <v>420</v>
      </c>
      <c r="C15" s="85" t="s">
        <v>47</v>
      </c>
      <c r="D15" s="85"/>
      <c r="E15" s="80" t="s">
        <v>670</v>
      </c>
      <c r="F15" s="55" t="str">
        <f t="shared" si="0"/>
        <v>D</v>
      </c>
      <c r="G15" s="81">
        <v>5</v>
      </c>
      <c r="H15" s="87" t="s">
        <v>847</v>
      </c>
      <c r="I15" s="25" t="s">
        <v>874</v>
      </c>
      <c r="J15" s="25" t="s">
        <v>875</v>
      </c>
      <c r="K15" s="116">
        <f t="shared" si="1"/>
        <v>4.1318000000000001</v>
      </c>
      <c r="L15" s="85"/>
      <c r="M15" s="85">
        <v>1</v>
      </c>
      <c r="N15" s="85">
        <v>2</v>
      </c>
      <c r="O15" s="85"/>
      <c r="P15" s="85"/>
      <c r="Q15" s="85"/>
      <c r="R15" s="85">
        <v>1</v>
      </c>
      <c r="S15" s="85"/>
      <c r="T15" s="85"/>
      <c r="U15" s="85"/>
      <c r="V15" s="85"/>
      <c r="W15" s="19">
        <f t="shared" si="2"/>
        <v>3</v>
      </c>
      <c r="X15" s="36">
        <f t="shared" si="3"/>
        <v>7</v>
      </c>
      <c r="Y15" s="33"/>
      <c r="Z15" s="34"/>
      <c r="AA15" s="34"/>
      <c r="AB15" s="34">
        <v>1</v>
      </c>
      <c r="AC15" s="34"/>
      <c r="AD15" s="34">
        <v>2</v>
      </c>
      <c r="AE15" s="34"/>
    </row>
    <row r="16" spans="1:31" x14ac:dyDescent="0.25">
      <c r="A16" s="85">
        <v>6</v>
      </c>
      <c r="B16" s="54" t="s">
        <v>275</v>
      </c>
      <c r="C16" s="54"/>
      <c r="D16" s="54"/>
      <c r="E16" s="55" t="s">
        <v>550</v>
      </c>
      <c r="F16" s="55" t="str">
        <f t="shared" si="0"/>
        <v>D</v>
      </c>
      <c r="G16" s="56">
        <v>6</v>
      </c>
      <c r="H16" s="57" t="s">
        <v>628</v>
      </c>
      <c r="I16" s="58" t="s">
        <v>876</v>
      </c>
      <c r="J16" s="58" t="s">
        <v>877</v>
      </c>
      <c r="K16" s="115">
        <f t="shared" si="1"/>
        <v>3.6436249999999997</v>
      </c>
      <c r="L16" s="54"/>
      <c r="M16" s="54"/>
      <c r="N16" s="54">
        <v>2</v>
      </c>
      <c r="O16" s="54"/>
      <c r="P16" s="54"/>
      <c r="Q16" s="54"/>
      <c r="R16" s="54">
        <v>1</v>
      </c>
      <c r="S16" s="54"/>
      <c r="T16" s="54">
        <v>1</v>
      </c>
      <c r="U16" s="54"/>
      <c r="V16" s="54"/>
      <c r="W16" s="19">
        <f t="shared" si="2"/>
        <v>0</v>
      </c>
      <c r="X16" s="61">
        <f t="shared" si="3"/>
        <v>4</v>
      </c>
      <c r="Y16" s="33"/>
      <c r="Z16" s="34"/>
      <c r="AA16" s="34"/>
      <c r="AB16" s="34"/>
      <c r="AC16" s="34"/>
      <c r="AD16" s="34"/>
      <c r="AE16" s="34"/>
    </row>
    <row r="17" spans="1:31" x14ac:dyDescent="0.25">
      <c r="A17" s="85">
        <v>7</v>
      </c>
      <c r="B17" s="85" t="s">
        <v>148</v>
      </c>
      <c r="C17" s="85" t="s">
        <v>49</v>
      </c>
      <c r="D17" s="85"/>
      <c r="E17" s="80" t="s">
        <v>550</v>
      </c>
      <c r="F17" s="55" t="str">
        <f t="shared" si="0"/>
        <v>D</v>
      </c>
      <c r="G17" s="81">
        <v>7</v>
      </c>
      <c r="H17" s="87" t="s">
        <v>845</v>
      </c>
      <c r="I17" s="25" t="s">
        <v>878</v>
      </c>
      <c r="J17" s="25" t="s">
        <v>879</v>
      </c>
      <c r="K17" s="116">
        <f t="shared" si="1"/>
        <v>2.9361249999999997</v>
      </c>
      <c r="L17" s="85"/>
      <c r="M17" s="85"/>
      <c r="N17" s="85"/>
      <c r="O17" s="85"/>
      <c r="P17" s="85"/>
      <c r="Q17" s="85"/>
      <c r="R17" s="85">
        <v>3</v>
      </c>
      <c r="S17" s="85"/>
      <c r="T17" s="85">
        <v>1</v>
      </c>
      <c r="U17" s="85"/>
      <c r="V17" s="85"/>
      <c r="W17" s="19">
        <f t="shared" si="2"/>
        <v>0</v>
      </c>
      <c r="X17" s="36">
        <f t="shared" si="3"/>
        <v>4</v>
      </c>
      <c r="Y17" s="33"/>
      <c r="Z17" s="34"/>
      <c r="AA17" s="34"/>
      <c r="AB17" s="34"/>
      <c r="AC17" s="34"/>
      <c r="AD17" s="34"/>
      <c r="AE17" s="34"/>
    </row>
    <row r="18" spans="1:31" x14ac:dyDescent="0.25">
      <c r="A18" s="54">
        <v>8</v>
      </c>
      <c r="B18" s="85" t="s">
        <v>194</v>
      </c>
      <c r="C18" s="85" t="s">
        <v>31</v>
      </c>
      <c r="D18" s="85"/>
      <c r="E18" s="80" t="s">
        <v>550</v>
      </c>
      <c r="F18" s="55" t="str">
        <f t="shared" si="0"/>
        <v>D</v>
      </c>
      <c r="G18" s="86">
        <v>8</v>
      </c>
      <c r="H18" s="87" t="s">
        <v>622</v>
      </c>
      <c r="I18" s="25" t="s">
        <v>880</v>
      </c>
      <c r="J18" s="25" t="s">
        <v>881</v>
      </c>
      <c r="K18" s="116">
        <f t="shared" si="1"/>
        <v>2.5186999999999999</v>
      </c>
      <c r="L18" s="85"/>
      <c r="M18" s="85"/>
      <c r="N18" s="85">
        <v>1</v>
      </c>
      <c r="O18" s="85"/>
      <c r="P18" s="85"/>
      <c r="Q18" s="85"/>
      <c r="R18" s="85">
        <v>2</v>
      </c>
      <c r="S18" s="85"/>
      <c r="T18" s="85"/>
      <c r="U18" s="85"/>
      <c r="V18" s="85"/>
      <c r="W18" s="19">
        <f t="shared" si="2"/>
        <v>0</v>
      </c>
      <c r="X18" s="36">
        <f t="shared" si="3"/>
        <v>3</v>
      </c>
      <c r="Y18" s="33"/>
      <c r="Z18" s="34"/>
      <c r="AA18" s="34"/>
      <c r="AB18" s="34"/>
      <c r="AC18" s="34"/>
      <c r="AD18" s="34"/>
      <c r="AE18" s="34"/>
    </row>
    <row r="19" spans="1:31" x14ac:dyDescent="0.25">
      <c r="A19" s="54">
        <v>9</v>
      </c>
      <c r="B19" s="54" t="s">
        <v>197</v>
      </c>
      <c r="C19" s="54" t="s">
        <v>162</v>
      </c>
      <c r="D19" s="54"/>
      <c r="E19" s="55" t="s">
        <v>550</v>
      </c>
      <c r="F19" s="55" t="str">
        <f t="shared" si="0"/>
        <v>D</v>
      </c>
      <c r="G19" s="63">
        <v>9</v>
      </c>
      <c r="H19" s="57" t="s">
        <v>846</v>
      </c>
      <c r="I19" s="58" t="s">
        <v>882</v>
      </c>
      <c r="J19" s="58" t="s">
        <v>883</v>
      </c>
      <c r="K19" s="115">
        <f t="shared" si="1"/>
        <v>2.0659000000000001</v>
      </c>
      <c r="L19" s="54"/>
      <c r="M19" s="54"/>
      <c r="N19" s="54">
        <v>1</v>
      </c>
      <c r="O19" s="54"/>
      <c r="P19" s="54"/>
      <c r="Q19" s="54"/>
      <c r="R19" s="54">
        <v>1</v>
      </c>
      <c r="S19" s="54"/>
      <c r="T19" s="54"/>
      <c r="U19" s="54"/>
      <c r="V19" s="54"/>
      <c r="W19" s="19">
        <f t="shared" si="2"/>
        <v>1</v>
      </c>
      <c r="X19" s="61">
        <f t="shared" si="3"/>
        <v>3</v>
      </c>
      <c r="Y19" s="33"/>
      <c r="Z19" s="34"/>
      <c r="AA19" s="34"/>
      <c r="AB19" s="34"/>
      <c r="AC19" s="34"/>
      <c r="AD19" s="34"/>
      <c r="AE19" s="34">
        <v>1</v>
      </c>
    </row>
    <row r="20" spans="1:31" x14ac:dyDescent="0.25">
      <c r="A20" s="54">
        <v>10</v>
      </c>
      <c r="B20" s="54" t="s">
        <v>546</v>
      </c>
      <c r="C20" s="54" t="s">
        <v>49</v>
      </c>
      <c r="D20" s="54"/>
      <c r="E20" s="55" t="s">
        <v>550</v>
      </c>
      <c r="F20" s="55" t="str">
        <f t="shared" si="0"/>
        <v>D</v>
      </c>
      <c r="G20" s="56">
        <v>10</v>
      </c>
      <c r="H20" s="57" t="s">
        <v>848</v>
      </c>
      <c r="I20" s="58" t="s">
        <v>884</v>
      </c>
      <c r="J20" s="58" t="s">
        <v>885</v>
      </c>
      <c r="K20" s="115">
        <f t="shared" si="1"/>
        <v>1.5989499999999999</v>
      </c>
      <c r="L20" s="54"/>
      <c r="M20" s="54"/>
      <c r="N20" s="54">
        <v>1</v>
      </c>
      <c r="O20" s="54"/>
      <c r="P20" s="54"/>
      <c r="Q20" s="54"/>
      <c r="R20" s="54"/>
      <c r="S20" s="54"/>
      <c r="T20" s="54">
        <v>1</v>
      </c>
      <c r="U20" s="54"/>
      <c r="V20" s="54"/>
      <c r="W20" s="19">
        <f t="shared" si="2"/>
        <v>0</v>
      </c>
      <c r="X20" s="61">
        <f t="shared" si="3"/>
        <v>2</v>
      </c>
      <c r="Y20" s="33"/>
      <c r="Z20" s="34"/>
      <c r="AA20" s="34"/>
      <c r="AB20" s="34"/>
      <c r="AC20" s="34"/>
      <c r="AD20" s="34"/>
      <c r="AE20" s="34"/>
    </row>
    <row r="21" spans="1:31" x14ac:dyDescent="0.25">
      <c r="A21" s="85">
        <v>11</v>
      </c>
      <c r="B21" s="54" t="s">
        <v>639</v>
      </c>
      <c r="C21" s="54"/>
      <c r="D21" s="54"/>
      <c r="E21" s="55" t="s">
        <v>550</v>
      </c>
      <c r="F21" s="55" t="str">
        <f t="shared" si="0"/>
        <v>D</v>
      </c>
      <c r="G21" s="63">
        <v>11</v>
      </c>
      <c r="H21" s="57" t="s">
        <v>623</v>
      </c>
      <c r="I21" s="58" t="s">
        <v>624</v>
      </c>
      <c r="J21" s="58" t="s">
        <v>616</v>
      </c>
      <c r="K21" s="115">
        <f t="shared" si="1"/>
        <v>0.48109999999999997</v>
      </c>
      <c r="L21" s="54"/>
      <c r="M21" s="54"/>
      <c r="N21" s="54"/>
      <c r="O21" s="54">
        <v>1</v>
      </c>
      <c r="P21" s="54"/>
      <c r="Q21" s="54"/>
      <c r="R21" s="54"/>
      <c r="S21" s="54"/>
      <c r="T21" s="54"/>
      <c r="U21" s="54"/>
      <c r="V21" s="54"/>
      <c r="W21" s="19">
        <f t="shared" si="2"/>
        <v>0</v>
      </c>
      <c r="X21" s="61">
        <f t="shared" si="3"/>
        <v>1</v>
      </c>
      <c r="Y21" s="33"/>
      <c r="Z21" s="34"/>
      <c r="AA21" s="34"/>
      <c r="AB21" s="34"/>
      <c r="AC21" s="34"/>
      <c r="AD21" s="34"/>
      <c r="AE21" s="34"/>
    </row>
    <row r="22" spans="1:31" x14ac:dyDescent="0.25">
      <c r="A22" s="54">
        <v>12</v>
      </c>
      <c r="B22" s="54" t="s">
        <v>207</v>
      </c>
      <c r="C22" s="54" t="s">
        <v>53</v>
      </c>
      <c r="D22" s="54"/>
      <c r="E22" s="55" t="s">
        <v>550</v>
      </c>
      <c r="F22" s="55" t="str">
        <f t="shared" si="0"/>
        <v>D</v>
      </c>
      <c r="G22" s="56">
        <v>12</v>
      </c>
      <c r="H22" s="57" t="s">
        <v>627</v>
      </c>
      <c r="I22" s="58" t="s">
        <v>298</v>
      </c>
      <c r="J22" s="58" t="s">
        <v>314</v>
      </c>
      <c r="K22" s="115">
        <f t="shared" si="1"/>
        <v>0.14149999999999999</v>
      </c>
      <c r="L22" s="54"/>
      <c r="M22" s="54"/>
      <c r="N22" s="54"/>
      <c r="O22" s="54"/>
      <c r="P22" s="54"/>
      <c r="Q22" s="54"/>
      <c r="R22" s="54"/>
      <c r="S22" s="54"/>
      <c r="T22" s="54">
        <v>1</v>
      </c>
      <c r="U22" s="54"/>
      <c r="V22" s="54"/>
      <c r="W22" s="19">
        <f t="shared" si="2"/>
        <v>0</v>
      </c>
      <c r="X22" s="61">
        <f t="shared" si="3"/>
        <v>1</v>
      </c>
      <c r="Y22" s="33"/>
      <c r="Z22" s="34"/>
      <c r="AA22" s="34"/>
      <c r="AB22" s="34"/>
      <c r="AC22" s="34"/>
      <c r="AD22" s="34"/>
      <c r="AE22" s="34"/>
    </row>
    <row r="23" spans="1:31" x14ac:dyDescent="0.25">
      <c r="A23" s="54">
        <v>13</v>
      </c>
      <c r="B23" s="85" t="s">
        <v>713</v>
      </c>
      <c r="C23" s="85"/>
      <c r="D23" s="85"/>
      <c r="E23" s="80" t="s">
        <v>550</v>
      </c>
      <c r="F23" s="55" t="str">
        <f t="shared" si="0"/>
        <v>D</v>
      </c>
      <c r="G23" s="81">
        <v>22</v>
      </c>
      <c r="H23" s="87" t="s">
        <v>844</v>
      </c>
      <c r="I23" s="25" t="s">
        <v>78</v>
      </c>
      <c r="J23" s="25"/>
      <c r="K23" s="116">
        <f t="shared" si="1"/>
        <v>0</v>
      </c>
      <c r="L23" s="85"/>
      <c r="M23" s="85"/>
      <c r="N23" s="85"/>
      <c r="O23" s="85"/>
      <c r="P23" s="85"/>
      <c r="Q23" s="85"/>
      <c r="R23" s="85"/>
      <c r="S23" s="85"/>
      <c r="T23" s="85"/>
      <c r="U23" s="85"/>
      <c r="V23" s="85"/>
      <c r="W23" s="19">
        <f t="shared" si="2"/>
        <v>0</v>
      </c>
      <c r="X23" s="36">
        <f t="shared" si="3"/>
        <v>0</v>
      </c>
      <c r="Y23" s="33"/>
      <c r="Z23" s="34"/>
      <c r="AA23" s="34"/>
      <c r="AB23" s="34"/>
      <c r="AC23" s="34"/>
      <c r="AD23" s="34"/>
      <c r="AE23" s="34"/>
    </row>
    <row r="24" spans="1:31" x14ac:dyDescent="0.25">
      <c r="A24" s="54">
        <v>14</v>
      </c>
      <c r="B24" s="54" t="s">
        <v>580</v>
      </c>
      <c r="C24" s="54"/>
      <c r="D24" s="54"/>
      <c r="E24" s="55" t="s">
        <v>550</v>
      </c>
      <c r="F24" s="55" t="str">
        <f t="shared" si="0"/>
        <v>D</v>
      </c>
      <c r="G24" s="56">
        <v>22</v>
      </c>
      <c r="H24" s="57" t="s">
        <v>849</v>
      </c>
      <c r="I24" s="58" t="s">
        <v>78</v>
      </c>
      <c r="J24" s="58"/>
      <c r="K24" s="115">
        <f t="shared" si="1"/>
        <v>0</v>
      </c>
      <c r="L24" s="54"/>
      <c r="M24" s="54"/>
      <c r="N24" s="54"/>
      <c r="O24" s="54"/>
      <c r="P24" s="54"/>
      <c r="Q24" s="54"/>
      <c r="R24" s="54"/>
      <c r="S24" s="54"/>
      <c r="T24" s="54"/>
      <c r="U24" s="54"/>
      <c r="V24" s="54"/>
      <c r="W24" s="19">
        <f t="shared" si="2"/>
        <v>0</v>
      </c>
      <c r="X24" s="61">
        <f t="shared" si="3"/>
        <v>0</v>
      </c>
      <c r="Y24" s="33"/>
      <c r="Z24" s="34"/>
      <c r="AA24" s="34"/>
      <c r="AB24" s="34"/>
      <c r="AC24" s="34"/>
      <c r="AD24" s="34"/>
      <c r="AE24" s="34"/>
    </row>
    <row r="25" spans="1:31" x14ac:dyDescent="0.25">
      <c r="A25" s="54">
        <v>15</v>
      </c>
      <c r="B25" s="54" t="s">
        <v>851</v>
      </c>
      <c r="C25" s="54"/>
      <c r="D25" s="54"/>
      <c r="E25" s="55" t="s">
        <v>768</v>
      </c>
      <c r="F25" s="55" t="str">
        <f t="shared" si="0"/>
        <v>D</v>
      </c>
      <c r="G25" s="63">
        <v>22</v>
      </c>
      <c r="H25" s="57" t="s">
        <v>750</v>
      </c>
      <c r="I25" s="58" t="s">
        <v>78</v>
      </c>
      <c r="J25" s="58"/>
      <c r="K25" s="115">
        <f t="shared" si="1"/>
        <v>0</v>
      </c>
      <c r="L25" s="54"/>
      <c r="M25" s="54"/>
      <c r="N25" s="54"/>
      <c r="O25" s="54"/>
      <c r="P25" s="54"/>
      <c r="Q25" s="54"/>
      <c r="R25" s="54"/>
      <c r="S25" s="54"/>
      <c r="T25" s="54"/>
      <c r="U25" s="54"/>
      <c r="V25" s="54"/>
      <c r="W25" s="19">
        <f t="shared" si="2"/>
        <v>0</v>
      </c>
      <c r="X25" s="61">
        <f t="shared" si="3"/>
        <v>0</v>
      </c>
      <c r="Y25" s="33"/>
      <c r="Z25" s="34"/>
      <c r="AA25" s="34"/>
      <c r="AB25" s="34"/>
      <c r="AC25" s="34"/>
      <c r="AD25" s="34"/>
      <c r="AE25" s="34"/>
    </row>
    <row r="26" spans="1:31" x14ac:dyDescent="0.25">
      <c r="A26" s="54">
        <v>16</v>
      </c>
      <c r="B26" s="54" t="s">
        <v>535</v>
      </c>
      <c r="C26" s="54" t="s">
        <v>39</v>
      </c>
      <c r="D26" s="54"/>
      <c r="E26" s="55" t="s">
        <v>550</v>
      </c>
      <c r="F26" s="55" t="str">
        <f t="shared" si="0"/>
        <v>D</v>
      </c>
      <c r="G26" s="56">
        <v>22</v>
      </c>
      <c r="H26" s="57" t="s">
        <v>772</v>
      </c>
      <c r="I26" s="58" t="s">
        <v>78</v>
      </c>
      <c r="J26" s="58"/>
      <c r="K26" s="115">
        <f t="shared" si="1"/>
        <v>0</v>
      </c>
      <c r="L26" s="54"/>
      <c r="M26" s="54"/>
      <c r="N26" s="54"/>
      <c r="O26" s="54"/>
      <c r="P26" s="54"/>
      <c r="Q26" s="54"/>
      <c r="R26" s="54"/>
      <c r="S26" s="54"/>
      <c r="T26" s="54"/>
      <c r="U26" s="54"/>
      <c r="V26" s="54"/>
      <c r="W26" s="19">
        <f t="shared" si="2"/>
        <v>0</v>
      </c>
      <c r="X26" s="61">
        <f t="shared" si="3"/>
        <v>0</v>
      </c>
      <c r="Y26" s="33"/>
      <c r="Z26" s="34"/>
      <c r="AA26" s="34"/>
      <c r="AB26" s="34"/>
      <c r="AC26" s="34"/>
      <c r="AD26" s="34"/>
      <c r="AE26" s="34"/>
    </row>
    <row r="27" spans="1:31" x14ac:dyDescent="0.25">
      <c r="A27" s="85">
        <v>17</v>
      </c>
      <c r="B27" s="54" t="s">
        <v>663</v>
      </c>
      <c r="C27" s="54" t="s">
        <v>335</v>
      </c>
      <c r="D27" s="54"/>
      <c r="E27" s="55" t="s">
        <v>163</v>
      </c>
      <c r="F27" s="55" t="str">
        <f t="shared" si="0"/>
        <v>D</v>
      </c>
      <c r="G27" s="63">
        <v>22</v>
      </c>
      <c r="H27" s="57" t="s">
        <v>626</v>
      </c>
      <c r="I27" s="58" t="s">
        <v>78</v>
      </c>
      <c r="J27" s="58"/>
      <c r="K27" s="115">
        <f t="shared" si="1"/>
        <v>0</v>
      </c>
      <c r="L27" s="54"/>
      <c r="M27" s="54"/>
      <c r="N27" s="54"/>
      <c r="O27" s="54"/>
      <c r="P27" s="54"/>
      <c r="Q27" s="54"/>
      <c r="R27" s="54"/>
      <c r="S27" s="54"/>
      <c r="T27" s="54"/>
      <c r="U27" s="54"/>
      <c r="V27" s="54"/>
      <c r="W27" s="19">
        <f t="shared" si="2"/>
        <v>0</v>
      </c>
      <c r="X27" s="61">
        <f t="shared" si="3"/>
        <v>0</v>
      </c>
      <c r="Y27" s="33"/>
      <c r="Z27" s="34"/>
      <c r="AA27" s="34"/>
      <c r="AB27" s="34"/>
      <c r="AC27" s="34"/>
      <c r="AD27" s="34"/>
      <c r="AE27" s="34"/>
    </row>
    <row r="28" spans="1:31" x14ac:dyDescent="0.25">
      <c r="A28" s="54">
        <v>18</v>
      </c>
      <c r="B28" s="54" t="s">
        <v>131</v>
      </c>
      <c r="C28" s="54" t="s">
        <v>49</v>
      </c>
      <c r="D28" s="54"/>
      <c r="E28" s="55" t="s">
        <v>550</v>
      </c>
      <c r="F28" s="55" t="str">
        <f t="shared" si="0"/>
        <v>C</v>
      </c>
      <c r="G28" s="56">
        <v>1</v>
      </c>
      <c r="H28" s="57" t="s">
        <v>504</v>
      </c>
      <c r="I28" s="58" t="s">
        <v>908</v>
      </c>
      <c r="J28" s="58" t="s">
        <v>909</v>
      </c>
      <c r="K28" s="115">
        <f t="shared" si="1"/>
        <v>9.9757499999999997</v>
      </c>
      <c r="L28" s="54">
        <v>1</v>
      </c>
      <c r="M28" s="54"/>
      <c r="N28" s="54">
        <v>3</v>
      </c>
      <c r="O28" s="54"/>
      <c r="P28" s="54"/>
      <c r="Q28" s="54"/>
      <c r="R28" s="54">
        <v>2</v>
      </c>
      <c r="S28" s="54"/>
      <c r="T28" s="54">
        <v>1</v>
      </c>
      <c r="U28" s="54"/>
      <c r="V28" s="54"/>
      <c r="W28" s="19">
        <f t="shared" si="2"/>
        <v>0</v>
      </c>
      <c r="X28" s="61">
        <f t="shared" si="3"/>
        <v>7</v>
      </c>
      <c r="Y28" s="33"/>
      <c r="Z28" s="34"/>
      <c r="AA28" s="34"/>
      <c r="AB28" s="34"/>
      <c r="AC28" s="34"/>
      <c r="AD28" s="34"/>
      <c r="AE28" s="34"/>
    </row>
    <row r="29" spans="1:31" x14ac:dyDescent="0.25">
      <c r="A29" s="54">
        <v>19</v>
      </c>
      <c r="B29" s="85" t="s">
        <v>804</v>
      </c>
      <c r="C29" s="85" t="s">
        <v>47</v>
      </c>
      <c r="D29" s="85"/>
      <c r="E29" s="80" t="s">
        <v>670</v>
      </c>
      <c r="F29" s="55" t="str">
        <f t="shared" si="0"/>
        <v>C</v>
      </c>
      <c r="G29" s="86">
        <v>2</v>
      </c>
      <c r="H29" s="87" t="s">
        <v>263</v>
      </c>
      <c r="I29" s="25" t="s">
        <v>910</v>
      </c>
      <c r="J29" s="25" t="s">
        <v>911</v>
      </c>
      <c r="K29" s="116">
        <f t="shared" si="1"/>
        <v>7.7471249999999996</v>
      </c>
      <c r="L29" s="85">
        <v>1</v>
      </c>
      <c r="M29" s="85"/>
      <c r="N29" s="85">
        <v>3</v>
      </c>
      <c r="O29" s="85"/>
      <c r="P29" s="85"/>
      <c r="Q29" s="85"/>
      <c r="R29" s="85">
        <v>2</v>
      </c>
      <c r="S29" s="85"/>
      <c r="T29" s="85">
        <v>2</v>
      </c>
      <c r="U29" s="85"/>
      <c r="V29" s="85"/>
      <c r="W29" s="19">
        <f t="shared" si="2"/>
        <v>2</v>
      </c>
      <c r="X29" s="36">
        <f t="shared" si="3"/>
        <v>10</v>
      </c>
      <c r="Y29" s="33"/>
      <c r="Z29" s="34">
        <v>1</v>
      </c>
      <c r="AA29" s="34"/>
      <c r="AB29" s="34">
        <v>1</v>
      </c>
      <c r="AC29" s="34"/>
      <c r="AD29" s="34"/>
      <c r="AE29" s="34"/>
    </row>
    <row r="30" spans="1:31" x14ac:dyDescent="0.25">
      <c r="A30" s="54">
        <v>20</v>
      </c>
      <c r="B30" s="54" t="s">
        <v>563</v>
      </c>
      <c r="C30" s="54" t="s">
        <v>49</v>
      </c>
      <c r="D30" s="54"/>
      <c r="E30" s="54" t="s">
        <v>550</v>
      </c>
      <c r="F30" s="55" t="str">
        <f t="shared" si="0"/>
        <v>C</v>
      </c>
      <c r="G30" s="56">
        <v>3</v>
      </c>
      <c r="H30" s="57" t="s">
        <v>472</v>
      </c>
      <c r="I30" s="58" t="s">
        <v>912</v>
      </c>
      <c r="J30" s="58" t="s">
        <v>913</v>
      </c>
      <c r="K30" s="115">
        <f t="shared" si="1"/>
        <v>4.5846</v>
      </c>
      <c r="L30" s="54"/>
      <c r="M30" s="54"/>
      <c r="N30" s="54">
        <v>3</v>
      </c>
      <c r="O30" s="54"/>
      <c r="P30" s="54"/>
      <c r="Q30" s="54"/>
      <c r="R30" s="54">
        <v>2</v>
      </c>
      <c r="S30" s="54">
        <v>1</v>
      </c>
      <c r="T30" s="54"/>
      <c r="U30" s="54"/>
      <c r="V30" s="54"/>
      <c r="W30" s="19">
        <f t="shared" si="2"/>
        <v>0</v>
      </c>
      <c r="X30" s="61">
        <f t="shared" si="3"/>
        <v>6</v>
      </c>
      <c r="Y30" s="33"/>
      <c r="Z30" s="34"/>
      <c r="AA30" s="34"/>
      <c r="AB30" s="34"/>
      <c r="AC30" s="34"/>
      <c r="AD30" s="34"/>
      <c r="AE30" s="34"/>
    </row>
    <row r="31" spans="1:31" x14ac:dyDescent="0.25">
      <c r="A31" s="85">
        <v>21</v>
      </c>
      <c r="B31" s="54" t="s">
        <v>348</v>
      </c>
      <c r="C31" s="54"/>
      <c r="D31" s="54"/>
      <c r="E31" s="54" t="s">
        <v>550</v>
      </c>
      <c r="F31" s="55" t="str">
        <f t="shared" si="0"/>
        <v>C</v>
      </c>
      <c r="G31" s="56">
        <v>4</v>
      </c>
      <c r="H31" s="57" t="s">
        <v>470</v>
      </c>
      <c r="I31" s="58" t="s">
        <v>920</v>
      </c>
      <c r="J31" s="58" t="s">
        <v>914</v>
      </c>
      <c r="K31" s="115">
        <f t="shared" si="1"/>
        <v>2.6601999999999997</v>
      </c>
      <c r="L31" s="54"/>
      <c r="M31" s="54"/>
      <c r="N31" s="54">
        <v>1</v>
      </c>
      <c r="O31" s="54"/>
      <c r="P31" s="54"/>
      <c r="Q31" s="54"/>
      <c r="R31" s="54"/>
      <c r="S31" s="54"/>
      <c r="T31" s="54"/>
      <c r="U31" s="54"/>
      <c r="V31" s="54"/>
      <c r="W31" s="19">
        <f t="shared" si="2"/>
        <v>0</v>
      </c>
      <c r="X31" s="61">
        <f t="shared" si="3"/>
        <v>1</v>
      </c>
      <c r="Y31" s="33"/>
      <c r="Z31" s="34"/>
      <c r="AA31" s="34"/>
      <c r="AB31" s="34"/>
      <c r="AC31" s="34"/>
      <c r="AD31" s="34"/>
      <c r="AE31" s="34"/>
    </row>
    <row r="32" spans="1:31" x14ac:dyDescent="0.25">
      <c r="A32" s="54">
        <v>22</v>
      </c>
      <c r="B32" s="54" t="s">
        <v>841</v>
      </c>
      <c r="C32" s="54"/>
      <c r="D32" s="54"/>
      <c r="E32" s="54" t="s">
        <v>670</v>
      </c>
      <c r="F32" s="55" t="str">
        <f t="shared" si="0"/>
        <v>C</v>
      </c>
      <c r="G32" s="56">
        <v>5</v>
      </c>
      <c r="H32" s="57" t="s">
        <v>465</v>
      </c>
      <c r="I32" s="58" t="s">
        <v>915</v>
      </c>
      <c r="J32" s="58" t="s">
        <v>916</v>
      </c>
      <c r="K32" s="115">
        <f t="shared" si="1"/>
        <v>2.5469999999999997</v>
      </c>
      <c r="L32" s="54"/>
      <c r="M32" s="54"/>
      <c r="N32" s="54">
        <v>1</v>
      </c>
      <c r="O32" s="54"/>
      <c r="P32" s="54"/>
      <c r="Q32" s="54"/>
      <c r="R32" s="54">
        <v>1</v>
      </c>
      <c r="S32" s="54"/>
      <c r="T32" s="54"/>
      <c r="U32" s="54"/>
      <c r="V32" s="54"/>
      <c r="W32" s="19">
        <f t="shared" si="2"/>
        <v>0</v>
      </c>
      <c r="X32" s="61">
        <f t="shared" si="3"/>
        <v>2</v>
      </c>
      <c r="Y32" s="33"/>
      <c r="Z32" s="34"/>
      <c r="AA32" s="34"/>
      <c r="AB32" s="34"/>
      <c r="AC32" s="34"/>
      <c r="AD32" s="34"/>
      <c r="AE32" s="34"/>
    </row>
    <row r="33" spans="1:35" x14ac:dyDescent="0.25">
      <c r="A33" s="54">
        <v>23</v>
      </c>
      <c r="B33" s="54" t="s">
        <v>839</v>
      </c>
      <c r="C33" s="54"/>
      <c r="D33" s="54"/>
      <c r="E33" s="54" t="s">
        <v>670</v>
      </c>
      <c r="F33" s="55" t="str">
        <f t="shared" si="0"/>
        <v>C</v>
      </c>
      <c r="G33" s="56">
        <v>6</v>
      </c>
      <c r="H33" s="57" t="s">
        <v>467</v>
      </c>
      <c r="I33" s="58" t="s">
        <v>917</v>
      </c>
      <c r="J33" s="58" t="s">
        <v>918</v>
      </c>
      <c r="K33" s="115">
        <f t="shared" si="1"/>
        <v>1.3442499999999999</v>
      </c>
      <c r="L33" s="54"/>
      <c r="M33" s="54"/>
      <c r="N33" s="54">
        <v>1</v>
      </c>
      <c r="O33" s="54"/>
      <c r="P33" s="54"/>
      <c r="Q33" s="54"/>
      <c r="R33" s="54"/>
      <c r="S33" s="54"/>
      <c r="T33" s="54">
        <v>1</v>
      </c>
      <c r="U33" s="54"/>
      <c r="V33" s="54"/>
      <c r="W33" s="19">
        <f t="shared" si="2"/>
        <v>0</v>
      </c>
      <c r="X33" s="61">
        <f t="shared" si="3"/>
        <v>2</v>
      </c>
      <c r="Y33" s="33"/>
      <c r="Z33" s="34"/>
      <c r="AA33" s="34"/>
      <c r="AB33" s="34"/>
      <c r="AC33" s="34"/>
      <c r="AD33" s="34"/>
      <c r="AE33" s="34"/>
    </row>
    <row r="34" spans="1:35" x14ac:dyDescent="0.25">
      <c r="A34" s="85">
        <v>24</v>
      </c>
      <c r="B34" s="54" t="s">
        <v>205</v>
      </c>
      <c r="C34" s="54" t="s">
        <v>542</v>
      </c>
      <c r="D34" s="54"/>
      <c r="E34" s="54" t="s">
        <v>550</v>
      </c>
      <c r="F34" s="55" t="str">
        <f t="shared" si="0"/>
        <v>C</v>
      </c>
      <c r="G34" s="56">
        <v>7</v>
      </c>
      <c r="H34" s="57" t="s">
        <v>464</v>
      </c>
      <c r="I34" s="58" t="s">
        <v>431</v>
      </c>
      <c r="J34" s="58" t="s">
        <v>432</v>
      </c>
      <c r="K34" s="115">
        <f t="shared" si="1"/>
        <v>1.2168999999999999</v>
      </c>
      <c r="L34" s="54"/>
      <c r="M34" s="54"/>
      <c r="N34" s="54"/>
      <c r="O34" s="54"/>
      <c r="P34" s="54"/>
      <c r="Q34" s="54"/>
      <c r="R34" s="54">
        <v>1</v>
      </c>
      <c r="S34" s="54"/>
      <c r="T34" s="54">
        <v>3</v>
      </c>
      <c r="U34" s="54"/>
      <c r="V34" s="54"/>
      <c r="W34" s="19">
        <f t="shared" si="2"/>
        <v>0</v>
      </c>
      <c r="X34" s="61">
        <f t="shared" si="3"/>
        <v>4</v>
      </c>
      <c r="Y34" s="33"/>
      <c r="Z34" s="34"/>
      <c r="AA34" s="34"/>
      <c r="AB34" s="34"/>
      <c r="AC34" s="34"/>
      <c r="AD34" s="34"/>
      <c r="AE34" s="34"/>
    </row>
    <row r="35" spans="1:35" x14ac:dyDescent="0.25">
      <c r="A35" s="85">
        <v>25</v>
      </c>
      <c r="B35" s="54" t="s">
        <v>447</v>
      </c>
      <c r="C35" s="54" t="s">
        <v>162</v>
      </c>
      <c r="D35" s="54" t="s">
        <v>29</v>
      </c>
      <c r="E35" s="54" t="s">
        <v>550</v>
      </c>
      <c r="F35" s="55" t="str">
        <f t="shared" si="0"/>
        <v>C</v>
      </c>
      <c r="G35" s="56">
        <v>8</v>
      </c>
      <c r="H35" s="57" t="s">
        <v>469</v>
      </c>
      <c r="I35" s="58" t="s">
        <v>507</v>
      </c>
      <c r="J35" s="58" t="s">
        <v>508</v>
      </c>
      <c r="K35" s="115">
        <f t="shared" si="1"/>
        <v>0.12734999999999999</v>
      </c>
      <c r="L35" s="54"/>
      <c r="M35" s="54"/>
      <c r="N35" s="54"/>
      <c r="O35" s="54"/>
      <c r="P35" s="54"/>
      <c r="Q35" s="54"/>
      <c r="R35" s="54"/>
      <c r="S35" s="54"/>
      <c r="T35" s="54">
        <v>1</v>
      </c>
      <c r="U35" s="54"/>
      <c r="V35" s="54"/>
      <c r="W35" s="19">
        <f t="shared" si="2"/>
        <v>0</v>
      </c>
      <c r="X35" s="61">
        <f t="shared" si="3"/>
        <v>1</v>
      </c>
      <c r="Y35" s="33"/>
      <c r="Z35" s="34"/>
      <c r="AA35" s="34"/>
      <c r="AB35" s="34"/>
      <c r="AC35" s="34"/>
      <c r="AD35" s="34"/>
      <c r="AE35" s="34"/>
    </row>
    <row r="36" spans="1:35" x14ac:dyDescent="0.25">
      <c r="A36" s="54">
        <v>26</v>
      </c>
      <c r="B36" s="54" t="s">
        <v>137</v>
      </c>
      <c r="C36" s="54" t="s">
        <v>77</v>
      </c>
      <c r="D36" s="54"/>
      <c r="E36" s="54" t="s">
        <v>550</v>
      </c>
      <c r="F36" s="55" t="str">
        <f t="shared" si="0"/>
        <v>C</v>
      </c>
      <c r="G36" s="56">
        <v>9</v>
      </c>
      <c r="H36" s="57" t="s">
        <v>481</v>
      </c>
      <c r="I36" s="58" t="s">
        <v>279</v>
      </c>
      <c r="J36" s="58" t="s">
        <v>311</v>
      </c>
      <c r="K36" s="115">
        <f t="shared" si="1"/>
        <v>0.1132</v>
      </c>
      <c r="L36" s="54"/>
      <c r="M36" s="54"/>
      <c r="N36" s="54"/>
      <c r="O36" s="54"/>
      <c r="P36" s="54"/>
      <c r="Q36" s="54"/>
      <c r="R36" s="54"/>
      <c r="S36" s="54"/>
      <c r="T36" s="54">
        <v>1</v>
      </c>
      <c r="U36" s="54"/>
      <c r="V36" s="54"/>
      <c r="W36" s="19">
        <f t="shared" si="2"/>
        <v>0</v>
      </c>
      <c r="X36" s="61">
        <f t="shared" si="3"/>
        <v>1</v>
      </c>
      <c r="Y36" s="33"/>
      <c r="Z36" s="34"/>
      <c r="AA36" s="34"/>
      <c r="AB36" s="34"/>
      <c r="AC36" s="34"/>
      <c r="AD36" s="34"/>
      <c r="AE36" s="34"/>
    </row>
    <row r="37" spans="1:35" x14ac:dyDescent="0.25">
      <c r="A37" s="54">
        <v>27</v>
      </c>
      <c r="B37" s="54" t="s">
        <v>837</v>
      </c>
      <c r="C37" s="54"/>
      <c r="D37" s="54"/>
      <c r="E37" s="54" t="s">
        <v>670</v>
      </c>
      <c r="F37" s="55" t="str">
        <f t="shared" si="0"/>
        <v>C</v>
      </c>
      <c r="G37" s="56">
        <v>22</v>
      </c>
      <c r="H37" s="57" t="s">
        <v>471</v>
      </c>
      <c r="I37" s="58" t="s">
        <v>78</v>
      </c>
      <c r="J37" s="58"/>
      <c r="K37" s="115">
        <f t="shared" si="1"/>
        <v>0</v>
      </c>
      <c r="L37" s="54"/>
      <c r="M37" s="54"/>
      <c r="N37" s="54"/>
      <c r="O37" s="54"/>
      <c r="P37" s="54"/>
      <c r="Q37" s="54"/>
      <c r="R37" s="54"/>
      <c r="S37" s="54"/>
      <c r="T37" s="54"/>
      <c r="U37" s="54"/>
      <c r="V37" s="54"/>
      <c r="W37" s="19">
        <f t="shared" si="2"/>
        <v>0</v>
      </c>
      <c r="X37" s="61">
        <f t="shared" si="3"/>
        <v>0</v>
      </c>
      <c r="Y37" s="33"/>
      <c r="Z37" s="34"/>
      <c r="AA37" s="34"/>
      <c r="AB37" s="34"/>
      <c r="AC37" s="34"/>
      <c r="AD37" s="34"/>
      <c r="AE37" s="34"/>
    </row>
    <row r="38" spans="1:35" x14ac:dyDescent="0.25">
      <c r="A38" s="54">
        <v>28</v>
      </c>
      <c r="B38" s="54" t="s">
        <v>838</v>
      </c>
      <c r="C38" s="54"/>
      <c r="D38" s="54"/>
      <c r="E38" s="54" t="s">
        <v>768</v>
      </c>
      <c r="F38" s="55" t="str">
        <f t="shared" si="0"/>
        <v>C</v>
      </c>
      <c r="G38" s="56">
        <v>22</v>
      </c>
      <c r="H38" s="57" t="s">
        <v>468</v>
      </c>
      <c r="I38" s="58" t="s">
        <v>78</v>
      </c>
      <c r="J38" s="58"/>
      <c r="K38" s="115">
        <f t="shared" si="1"/>
        <v>0</v>
      </c>
      <c r="L38" s="54"/>
      <c r="M38" s="54"/>
      <c r="N38" s="54"/>
      <c r="O38" s="54"/>
      <c r="P38" s="54"/>
      <c r="Q38" s="54"/>
      <c r="R38" s="54"/>
      <c r="S38" s="54"/>
      <c r="T38" s="54"/>
      <c r="U38" s="54"/>
      <c r="V38" s="54"/>
      <c r="W38" s="19">
        <f t="shared" si="2"/>
        <v>0</v>
      </c>
      <c r="X38" s="61">
        <f t="shared" si="3"/>
        <v>0</v>
      </c>
      <c r="Y38" s="33"/>
      <c r="Z38" s="34"/>
      <c r="AA38" s="34"/>
      <c r="AB38" s="34"/>
      <c r="AC38" s="34"/>
      <c r="AD38" s="34"/>
      <c r="AE38" s="34"/>
    </row>
    <row r="39" spans="1:35" x14ac:dyDescent="0.25">
      <c r="A39" s="85">
        <v>29</v>
      </c>
      <c r="B39" s="54" t="s">
        <v>136</v>
      </c>
      <c r="C39" s="54"/>
      <c r="D39" s="54"/>
      <c r="E39" s="54" t="s">
        <v>550</v>
      </c>
      <c r="F39" s="55" t="str">
        <f t="shared" si="0"/>
        <v>C</v>
      </c>
      <c r="G39" s="56">
        <v>22</v>
      </c>
      <c r="H39" s="57" t="s">
        <v>477</v>
      </c>
      <c r="I39" s="58" t="s">
        <v>78</v>
      </c>
      <c r="J39" s="58"/>
      <c r="K39" s="115">
        <f t="shared" si="1"/>
        <v>0</v>
      </c>
      <c r="L39" s="54"/>
      <c r="M39" s="54"/>
      <c r="N39" s="54"/>
      <c r="O39" s="54"/>
      <c r="P39" s="54"/>
      <c r="Q39" s="54"/>
      <c r="R39" s="54"/>
      <c r="S39" s="54"/>
      <c r="T39" s="54"/>
      <c r="U39" s="54"/>
      <c r="V39" s="54"/>
      <c r="W39" s="19">
        <f t="shared" si="2"/>
        <v>0</v>
      </c>
      <c r="X39" s="61">
        <f t="shared" si="3"/>
        <v>0</v>
      </c>
      <c r="Y39" s="33"/>
      <c r="Z39" s="34"/>
      <c r="AA39" s="34"/>
      <c r="AB39" s="34"/>
      <c r="AC39" s="34"/>
      <c r="AD39" s="34"/>
      <c r="AE39" s="34"/>
    </row>
    <row r="40" spans="1:35" x14ac:dyDescent="0.25">
      <c r="A40" s="54">
        <v>30</v>
      </c>
      <c r="B40" s="54" t="s">
        <v>840</v>
      </c>
      <c r="C40" s="54"/>
      <c r="D40" s="54"/>
      <c r="E40" s="54" t="s">
        <v>670</v>
      </c>
      <c r="F40" s="55" t="str">
        <f t="shared" si="0"/>
        <v>C</v>
      </c>
      <c r="G40" s="56">
        <v>22</v>
      </c>
      <c r="H40" s="57" t="s">
        <v>466</v>
      </c>
      <c r="I40" s="58" t="s">
        <v>78</v>
      </c>
      <c r="J40" s="58"/>
      <c r="K40" s="115">
        <f t="shared" si="1"/>
        <v>0</v>
      </c>
      <c r="L40" s="54"/>
      <c r="M40" s="54"/>
      <c r="N40" s="54"/>
      <c r="O40" s="54"/>
      <c r="P40" s="54"/>
      <c r="Q40" s="54"/>
      <c r="R40" s="54"/>
      <c r="S40" s="54"/>
      <c r="T40" s="54"/>
      <c r="U40" s="54"/>
      <c r="V40" s="54"/>
      <c r="W40" s="19">
        <f t="shared" si="2"/>
        <v>0</v>
      </c>
      <c r="X40" s="61">
        <f t="shared" si="3"/>
        <v>0</v>
      </c>
      <c r="Y40" s="33"/>
      <c r="Z40" s="34"/>
      <c r="AA40" s="34"/>
      <c r="AB40" s="34"/>
      <c r="AC40" s="34"/>
      <c r="AD40" s="34"/>
      <c r="AE40" s="34"/>
    </row>
    <row r="41" spans="1:35" x14ac:dyDescent="0.25">
      <c r="A41" s="85">
        <v>31</v>
      </c>
      <c r="B41" s="54" t="s">
        <v>533</v>
      </c>
      <c r="C41" s="54" t="s">
        <v>39</v>
      </c>
      <c r="D41" s="54"/>
      <c r="E41" s="54" t="s">
        <v>550</v>
      </c>
      <c r="F41" s="55" t="str">
        <f t="shared" si="0"/>
        <v>C</v>
      </c>
      <c r="G41" s="56">
        <v>22</v>
      </c>
      <c r="H41" s="57" t="s">
        <v>463</v>
      </c>
      <c r="I41" s="58" t="s">
        <v>78</v>
      </c>
      <c r="J41" s="58"/>
      <c r="K41" s="115">
        <f t="shared" si="1"/>
        <v>0</v>
      </c>
      <c r="L41" s="54"/>
      <c r="M41" s="54"/>
      <c r="N41" s="54"/>
      <c r="O41" s="54"/>
      <c r="P41" s="54"/>
      <c r="Q41" s="54"/>
      <c r="R41" s="54"/>
      <c r="S41" s="54"/>
      <c r="T41" s="54"/>
      <c r="U41" s="54"/>
      <c r="V41" s="54"/>
      <c r="W41" s="19">
        <f t="shared" si="2"/>
        <v>0</v>
      </c>
      <c r="X41" s="61">
        <f t="shared" si="3"/>
        <v>0</v>
      </c>
      <c r="Y41" s="33"/>
      <c r="Z41" s="34"/>
      <c r="AA41" s="34"/>
      <c r="AB41" s="34"/>
      <c r="AC41" s="34"/>
      <c r="AD41" s="34"/>
      <c r="AE41" s="34"/>
    </row>
    <row r="42" spans="1:35" x14ac:dyDescent="0.25">
      <c r="A42" s="54">
        <v>32</v>
      </c>
      <c r="B42" s="54" t="s">
        <v>842</v>
      </c>
      <c r="C42" s="54"/>
      <c r="D42" s="54"/>
      <c r="E42" s="54" t="s">
        <v>670</v>
      </c>
      <c r="F42" s="55" t="str">
        <f t="shared" si="0"/>
        <v>C</v>
      </c>
      <c r="G42" s="56">
        <v>22</v>
      </c>
      <c r="H42" s="57" t="s">
        <v>260</v>
      </c>
      <c r="I42" s="58" t="s">
        <v>78</v>
      </c>
      <c r="J42" s="58"/>
      <c r="K42" s="115">
        <f t="shared" si="1"/>
        <v>0</v>
      </c>
      <c r="L42" s="54"/>
      <c r="M42" s="54"/>
      <c r="N42" s="54"/>
      <c r="O42" s="54"/>
      <c r="P42" s="54"/>
      <c r="Q42" s="54"/>
      <c r="R42" s="54"/>
      <c r="S42" s="54"/>
      <c r="T42" s="54"/>
      <c r="U42" s="54"/>
      <c r="V42" s="54"/>
      <c r="W42" s="19">
        <f t="shared" si="2"/>
        <v>0</v>
      </c>
      <c r="X42" s="61">
        <f t="shared" si="3"/>
        <v>0</v>
      </c>
      <c r="Y42" s="33"/>
      <c r="Z42" s="34"/>
      <c r="AA42" s="34"/>
      <c r="AB42" s="34"/>
      <c r="AC42" s="34"/>
      <c r="AD42" s="34"/>
      <c r="AE42" s="34"/>
    </row>
    <row r="43" spans="1:35" x14ac:dyDescent="0.25">
      <c r="A43" s="54">
        <v>33</v>
      </c>
      <c r="B43" s="54" t="s">
        <v>543</v>
      </c>
      <c r="C43" s="54"/>
      <c r="D43" s="54"/>
      <c r="E43" s="54" t="s">
        <v>550</v>
      </c>
      <c r="F43" s="55" t="str">
        <f t="shared" ref="F43:F74" si="4">LEFT(H43,1)</f>
        <v>C</v>
      </c>
      <c r="G43" s="56">
        <v>22</v>
      </c>
      <c r="H43" s="57" t="s">
        <v>261</v>
      </c>
      <c r="I43" s="58" t="s">
        <v>78</v>
      </c>
      <c r="J43" s="58"/>
      <c r="K43" s="115">
        <f t="shared" ref="K43:K74" si="5">J43*0.0283</f>
        <v>0</v>
      </c>
      <c r="L43" s="54"/>
      <c r="M43" s="54"/>
      <c r="N43" s="54"/>
      <c r="O43" s="54"/>
      <c r="P43" s="54"/>
      <c r="Q43" s="54"/>
      <c r="R43" s="54"/>
      <c r="S43" s="54"/>
      <c r="T43" s="54"/>
      <c r="U43" s="54"/>
      <c r="V43" s="54"/>
      <c r="W43" s="19">
        <f t="shared" ref="W43:W74" si="6">SUM(Y43:AE43)</f>
        <v>0</v>
      </c>
      <c r="X43" s="61">
        <f t="shared" ref="X43:X74" si="7">SUM(L43:W43)</f>
        <v>0</v>
      </c>
      <c r="Y43" s="33"/>
      <c r="Z43" s="34"/>
      <c r="AA43" s="34"/>
      <c r="AB43" s="34"/>
      <c r="AC43" s="34"/>
      <c r="AD43" s="34"/>
      <c r="AE43" s="34"/>
      <c r="AH43" s="51" t="s">
        <v>196</v>
      </c>
      <c r="AI43" t="e">
        <f>VLOOKUP(AH43,$B$11:$I$42,7,0)</f>
        <v>#N/A</v>
      </c>
    </row>
    <row r="44" spans="1:35" x14ac:dyDescent="0.25">
      <c r="A44" s="85">
        <v>34</v>
      </c>
      <c r="B44" s="54" t="s">
        <v>843</v>
      </c>
      <c r="C44" s="54"/>
      <c r="D44" s="54"/>
      <c r="E44" s="54" t="s">
        <v>768</v>
      </c>
      <c r="F44" s="55" t="str">
        <f t="shared" si="4"/>
        <v>C</v>
      </c>
      <c r="G44" s="56">
        <v>22</v>
      </c>
      <c r="H44" s="57" t="s">
        <v>267</v>
      </c>
      <c r="I44" s="58" t="s">
        <v>78</v>
      </c>
      <c r="J44" s="58"/>
      <c r="K44" s="115">
        <f t="shared" si="5"/>
        <v>0</v>
      </c>
      <c r="L44" s="54"/>
      <c r="M44" s="54"/>
      <c r="N44" s="54"/>
      <c r="O44" s="54"/>
      <c r="P44" s="54"/>
      <c r="Q44" s="54"/>
      <c r="R44" s="54"/>
      <c r="S44" s="54"/>
      <c r="T44" s="54"/>
      <c r="U44" s="54"/>
      <c r="V44" s="54"/>
      <c r="W44" s="19">
        <f t="shared" si="6"/>
        <v>0</v>
      </c>
      <c r="X44" s="61">
        <f t="shared" si="7"/>
        <v>0</v>
      </c>
      <c r="Y44" s="33"/>
      <c r="Z44" s="34"/>
      <c r="AA44" s="34"/>
      <c r="AB44" s="34"/>
      <c r="AC44" s="34"/>
      <c r="AD44" s="34"/>
      <c r="AE44" s="34"/>
      <c r="AH44" s="51" t="s">
        <v>125</v>
      </c>
      <c r="AI44" s="108">
        <v>0</v>
      </c>
    </row>
    <row r="45" spans="1:35" x14ac:dyDescent="0.25">
      <c r="A45" s="54">
        <v>35</v>
      </c>
      <c r="B45" s="85" t="s">
        <v>538</v>
      </c>
      <c r="C45" s="85" t="s">
        <v>349</v>
      </c>
      <c r="D45" s="85"/>
      <c r="E45" s="85" t="s">
        <v>550</v>
      </c>
      <c r="F45" s="55" t="str">
        <f t="shared" si="4"/>
        <v>B</v>
      </c>
      <c r="G45" s="86">
        <v>1</v>
      </c>
      <c r="H45" s="87" t="s">
        <v>64</v>
      </c>
      <c r="I45" s="25" t="s">
        <v>857</v>
      </c>
      <c r="J45" s="25" t="s">
        <v>858</v>
      </c>
      <c r="K45" s="116">
        <f t="shared" si="5"/>
        <v>8.3201999999999998</v>
      </c>
      <c r="L45" s="85"/>
      <c r="M45" s="85">
        <v>1</v>
      </c>
      <c r="N45" s="85">
        <v>2</v>
      </c>
      <c r="O45" s="85"/>
      <c r="P45" s="85"/>
      <c r="Q45" s="85"/>
      <c r="R45" s="85">
        <v>2</v>
      </c>
      <c r="S45" s="85"/>
      <c r="T45" s="85"/>
      <c r="U45" s="85"/>
      <c r="V45" s="85"/>
      <c r="W45" s="19">
        <f t="shared" si="6"/>
        <v>2</v>
      </c>
      <c r="X45" s="36">
        <f t="shared" si="7"/>
        <v>7</v>
      </c>
      <c r="Y45" s="33"/>
      <c r="Z45" s="34"/>
      <c r="AA45" s="34"/>
      <c r="AB45" s="34">
        <v>1</v>
      </c>
      <c r="AC45" s="34"/>
      <c r="AD45" s="34">
        <v>1</v>
      </c>
      <c r="AE45" s="34"/>
      <c r="AH45" s="51" t="s">
        <v>140</v>
      </c>
      <c r="AI45" t="e">
        <f t="shared" ref="AI45:AI50" si="8">VLOOKUP(AH45,$B$11:$I$42,7,0)</f>
        <v>#N/A</v>
      </c>
    </row>
    <row r="46" spans="1:35" x14ac:dyDescent="0.25">
      <c r="A46" s="54">
        <v>36</v>
      </c>
      <c r="B46" s="54" t="s">
        <v>403</v>
      </c>
      <c r="C46" s="54" t="s">
        <v>819</v>
      </c>
      <c r="D46" s="54"/>
      <c r="E46" s="54" t="s">
        <v>163</v>
      </c>
      <c r="F46" s="55" t="str">
        <f t="shared" si="4"/>
        <v>B</v>
      </c>
      <c r="G46" s="56">
        <v>2</v>
      </c>
      <c r="H46" s="57" t="s">
        <v>35</v>
      </c>
      <c r="I46" s="58" t="s">
        <v>859</v>
      </c>
      <c r="J46" s="58" t="s">
        <v>919</v>
      </c>
      <c r="K46" s="115">
        <f t="shared" si="5"/>
        <v>7.4428999999999998</v>
      </c>
      <c r="L46" s="54"/>
      <c r="M46" s="54">
        <v>1</v>
      </c>
      <c r="N46" s="54">
        <v>1</v>
      </c>
      <c r="O46" s="54"/>
      <c r="P46" s="54">
        <v>1</v>
      </c>
      <c r="Q46" s="54"/>
      <c r="R46" s="54">
        <v>1</v>
      </c>
      <c r="S46" s="54"/>
      <c r="T46" s="54">
        <v>2</v>
      </c>
      <c r="U46" s="54"/>
      <c r="V46" s="54"/>
      <c r="W46" s="19">
        <f t="shared" si="6"/>
        <v>0</v>
      </c>
      <c r="X46" s="61">
        <f t="shared" si="7"/>
        <v>6</v>
      </c>
      <c r="Y46" s="33"/>
      <c r="Z46" s="34"/>
      <c r="AA46" s="34"/>
      <c r="AB46" s="34"/>
      <c r="AC46" s="34"/>
      <c r="AD46" s="34"/>
      <c r="AE46" s="34"/>
      <c r="AH46" s="51" t="s">
        <v>130</v>
      </c>
      <c r="AI46" t="e">
        <f t="shared" si="8"/>
        <v>#N/A</v>
      </c>
    </row>
    <row r="47" spans="1:35" x14ac:dyDescent="0.25">
      <c r="A47" s="85">
        <v>37</v>
      </c>
      <c r="B47" s="54" t="s">
        <v>555</v>
      </c>
      <c r="C47" s="54" t="s">
        <v>556</v>
      </c>
      <c r="D47" s="54" t="s">
        <v>29</v>
      </c>
      <c r="E47" s="54" t="s">
        <v>550</v>
      </c>
      <c r="F47" s="55" t="str">
        <f t="shared" si="4"/>
        <v>B</v>
      </c>
      <c r="G47" s="56">
        <v>3</v>
      </c>
      <c r="H47" s="57" t="s">
        <v>341</v>
      </c>
      <c r="I47" s="58" t="s">
        <v>860</v>
      </c>
      <c r="J47" s="58" t="s">
        <v>861</v>
      </c>
      <c r="K47" s="115">
        <f t="shared" si="5"/>
        <v>4.2450000000000001</v>
      </c>
      <c r="L47" s="54"/>
      <c r="M47" s="54"/>
      <c r="N47" s="54">
        <v>3</v>
      </c>
      <c r="O47" s="54"/>
      <c r="P47" s="54"/>
      <c r="Q47" s="54"/>
      <c r="R47" s="54">
        <v>1</v>
      </c>
      <c r="S47" s="54"/>
      <c r="T47" s="54">
        <v>1</v>
      </c>
      <c r="U47" s="54"/>
      <c r="V47" s="54"/>
      <c r="W47" s="19">
        <f t="shared" si="6"/>
        <v>2</v>
      </c>
      <c r="X47" s="61">
        <f t="shared" si="7"/>
        <v>7</v>
      </c>
      <c r="Y47" s="33"/>
      <c r="Z47" s="34"/>
      <c r="AA47" s="34"/>
      <c r="AB47" s="34"/>
      <c r="AC47" s="34"/>
      <c r="AD47" s="34">
        <v>2</v>
      </c>
      <c r="AE47" s="34"/>
      <c r="AH47" s="51" t="s">
        <v>193</v>
      </c>
      <c r="AI47" t="e">
        <f t="shared" si="8"/>
        <v>#N/A</v>
      </c>
    </row>
    <row r="48" spans="1:35" x14ac:dyDescent="0.25">
      <c r="A48" s="54">
        <v>38</v>
      </c>
      <c r="B48" s="54" t="s">
        <v>418</v>
      </c>
      <c r="C48" s="54" t="s">
        <v>49</v>
      </c>
      <c r="D48" s="54"/>
      <c r="E48" s="54" t="s">
        <v>550</v>
      </c>
      <c r="F48" s="55" t="str">
        <f t="shared" si="4"/>
        <v>B</v>
      </c>
      <c r="G48" s="56">
        <v>4</v>
      </c>
      <c r="H48" s="57" t="s">
        <v>295</v>
      </c>
      <c r="I48" s="58" t="s">
        <v>862</v>
      </c>
      <c r="J48" s="58" t="s">
        <v>863</v>
      </c>
      <c r="K48" s="115">
        <f t="shared" si="5"/>
        <v>3.7497499999999997</v>
      </c>
      <c r="L48" s="54"/>
      <c r="M48" s="54"/>
      <c r="N48" s="54">
        <v>1</v>
      </c>
      <c r="O48" s="54"/>
      <c r="P48" s="54"/>
      <c r="Q48" s="54"/>
      <c r="R48" s="54"/>
      <c r="S48" s="54"/>
      <c r="T48" s="54">
        <v>1</v>
      </c>
      <c r="U48" s="54"/>
      <c r="V48" s="54"/>
      <c r="W48" s="19">
        <f t="shared" si="6"/>
        <v>0</v>
      </c>
      <c r="X48" s="61">
        <f t="shared" si="7"/>
        <v>2</v>
      </c>
      <c r="Y48" s="33"/>
      <c r="Z48" s="34"/>
      <c r="AA48" s="34"/>
      <c r="AB48" s="34"/>
      <c r="AC48" s="34"/>
      <c r="AD48" s="34"/>
      <c r="AE48" s="34"/>
      <c r="AH48" s="51" t="s">
        <v>191</v>
      </c>
      <c r="AI48" t="e">
        <f t="shared" si="8"/>
        <v>#N/A</v>
      </c>
    </row>
    <row r="49" spans="1:35" x14ac:dyDescent="0.25">
      <c r="A49" s="54">
        <v>39</v>
      </c>
      <c r="B49" s="85" t="s">
        <v>134</v>
      </c>
      <c r="C49" s="85" t="s">
        <v>127</v>
      </c>
      <c r="D49" s="85"/>
      <c r="E49" s="85" t="s">
        <v>550</v>
      </c>
      <c r="F49" s="55" t="str">
        <f t="shared" si="4"/>
        <v>B</v>
      </c>
      <c r="G49" s="86">
        <v>5</v>
      </c>
      <c r="H49" s="87" t="s">
        <v>236</v>
      </c>
      <c r="I49" s="25" t="s">
        <v>864</v>
      </c>
      <c r="J49" s="25" t="s">
        <v>865</v>
      </c>
      <c r="K49" s="116">
        <f t="shared" si="5"/>
        <v>2.3771999999999998</v>
      </c>
      <c r="L49" s="85"/>
      <c r="M49" s="85"/>
      <c r="N49" s="85">
        <v>2</v>
      </c>
      <c r="O49" s="85"/>
      <c r="P49" s="85"/>
      <c r="Q49" s="85"/>
      <c r="R49" s="85">
        <v>1</v>
      </c>
      <c r="S49" s="85"/>
      <c r="T49" s="85"/>
      <c r="U49" s="85"/>
      <c r="V49" s="85"/>
      <c r="W49" s="19">
        <f t="shared" si="6"/>
        <v>0</v>
      </c>
      <c r="X49" s="36">
        <f t="shared" si="7"/>
        <v>3</v>
      </c>
      <c r="Y49" s="33"/>
      <c r="Z49" s="34"/>
      <c r="AA49" s="34"/>
      <c r="AB49" s="34"/>
      <c r="AC49" s="34"/>
      <c r="AD49" s="34"/>
      <c r="AE49" s="34"/>
      <c r="AH49" s="51" t="s">
        <v>148</v>
      </c>
      <c r="AI49" t="str">
        <f t="shared" si="8"/>
        <v>D62</v>
      </c>
    </row>
    <row r="50" spans="1:35" x14ac:dyDescent="0.25">
      <c r="A50" s="85">
        <v>40</v>
      </c>
      <c r="B50" s="54" t="s">
        <v>435</v>
      </c>
      <c r="C50" s="54" t="s">
        <v>335</v>
      </c>
      <c r="D50" s="54"/>
      <c r="E50" s="54" t="s">
        <v>550</v>
      </c>
      <c r="F50" s="55" t="str">
        <f t="shared" si="4"/>
        <v>B</v>
      </c>
      <c r="G50" s="56">
        <v>6</v>
      </c>
      <c r="H50" s="57" t="s">
        <v>299</v>
      </c>
      <c r="I50" s="58" t="s">
        <v>383</v>
      </c>
      <c r="J50" s="58" t="s">
        <v>384</v>
      </c>
      <c r="K50" s="115">
        <f t="shared" si="5"/>
        <v>1.6414</v>
      </c>
      <c r="L50" s="54"/>
      <c r="M50" s="54"/>
      <c r="N50" s="54"/>
      <c r="O50" s="54"/>
      <c r="P50" s="54"/>
      <c r="Q50" s="54"/>
      <c r="R50" s="54">
        <v>2</v>
      </c>
      <c r="S50" s="54"/>
      <c r="T50" s="54"/>
      <c r="U50" s="54"/>
      <c r="V50" s="54">
        <v>1</v>
      </c>
      <c r="W50" s="19">
        <f t="shared" si="6"/>
        <v>0</v>
      </c>
      <c r="X50" s="61">
        <f t="shared" si="7"/>
        <v>3</v>
      </c>
      <c r="Y50" s="33"/>
      <c r="Z50" s="34"/>
      <c r="AA50" s="34"/>
      <c r="AB50" s="34"/>
      <c r="AC50" s="34"/>
      <c r="AD50" s="34"/>
      <c r="AE50" s="34"/>
      <c r="AH50" s="51" t="s">
        <v>133</v>
      </c>
      <c r="AI50" t="e">
        <f t="shared" si="8"/>
        <v>#N/A</v>
      </c>
    </row>
    <row r="51" spans="1:35" x14ac:dyDescent="0.25">
      <c r="A51" s="54">
        <v>41</v>
      </c>
      <c r="B51" s="54" t="s">
        <v>820</v>
      </c>
      <c r="C51" s="54"/>
      <c r="D51" s="54"/>
      <c r="E51" s="54" t="s">
        <v>768</v>
      </c>
      <c r="F51" s="55" t="str">
        <f t="shared" si="4"/>
        <v>B</v>
      </c>
      <c r="G51" s="56">
        <v>7</v>
      </c>
      <c r="H51" s="57" t="s">
        <v>354</v>
      </c>
      <c r="I51" s="58" t="s">
        <v>866</v>
      </c>
      <c r="J51" s="58" t="s">
        <v>867</v>
      </c>
      <c r="K51" s="115">
        <f t="shared" si="5"/>
        <v>1.6272499999999999</v>
      </c>
      <c r="L51" s="54"/>
      <c r="M51" s="54"/>
      <c r="N51" s="54">
        <v>2</v>
      </c>
      <c r="O51" s="54"/>
      <c r="P51" s="54"/>
      <c r="Q51" s="54"/>
      <c r="R51" s="54"/>
      <c r="S51" s="54"/>
      <c r="T51" s="54">
        <v>1</v>
      </c>
      <c r="U51" s="54"/>
      <c r="V51" s="54"/>
      <c r="W51" s="19">
        <f t="shared" si="6"/>
        <v>0</v>
      </c>
      <c r="X51" s="61">
        <f t="shared" si="7"/>
        <v>3</v>
      </c>
      <c r="Y51" s="33"/>
      <c r="Z51" s="34"/>
      <c r="AA51" s="34"/>
      <c r="AB51" s="34"/>
      <c r="AC51" s="34"/>
      <c r="AD51" s="34"/>
      <c r="AE51" s="34"/>
      <c r="AH51" s="51"/>
    </row>
    <row r="52" spans="1:35" x14ac:dyDescent="0.25">
      <c r="A52" s="54">
        <v>42</v>
      </c>
      <c r="B52" s="54" t="s">
        <v>520</v>
      </c>
      <c r="C52" s="54" t="s">
        <v>37</v>
      </c>
      <c r="D52" s="54"/>
      <c r="E52" s="54" t="s">
        <v>550</v>
      </c>
      <c r="F52" s="55" t="str">
        <f t="shared" si="4"/>
        <v>B</v>
      </c>
      <c r="G52" s="56">
        <v>8</v>
      </c>
      <c r="H52" s="57" t="s">
        <v>97</v>
      </c>
      <c r="I52" s="58" t="s">
        <v>238</v>
      </c>
      <c r="J52" s="58" t="s">
        <v>239</v>
      </c>
      <c r="K52" s="115">
        <f t="shared" si="5"/>
        <v>0.93389999999999995</v>
      </c>
      <c r="L52" s="54"/>
      <c r="M52" s="54"/>
      <c r="N52" s="54"/>
      <c r="O52" s="54"/>
      <c r="P52" s="54"/>
      <c r="Q52" s="54"/>
      <c r="R52" s="54">
        <v>1</v>
      </c>
      <c r="S52" s="54"/>
      <c r="T52" s="54"/>
      <c r="U52" s="54"/>
      <c r="V52" s="54"/>
      <c r="W52" s="19">
        <f t="shared" si="6"/>
        <v>0</v>
      </c>
      <c r="X52" s="61">
        <f t="shared" si="7"/>
        <v>1</v>
      </c>
      <c r="Y52" s="33"/>
      <c r="Z52" s="34"/>
      <c r="AA52" s="34"/>
      <c r="AB52" s="34"/>
      <c r="AC52" s="34"/>
      <c r="AD52" s="34"/>
      <c r="AE52" s="34"/>
      <c r="AH52" s="51"/>
    </row>
    <row r="53" spans="1:35" x14ac:dyDescent="0.25">
      <c r="A53" s="85">
        <v>43</v>
      </c>
      <c r="B53" s="85" t="s">
        <v>541</v>
      </c>
      <c r="C53" s="85" t="s">
        <v>49</v>
      </c>
      <c r="D53" s="85" t="s">
        <v>29</v>
      </c>
      <c r="E53" s="85" t="s">
        <v>550</v>
      </c>
      <c r="F53" s="55" t="str">
        <f t="shared" si="4"/>
        <v>B</v>
      </c>
      <c r="G53" s="86">
        <v>9</v>
      </c>
      <c r="H53" s="87" t="s">
        <v>248</v>
      </c>
      <c r="I53" s="25" t="s">
        <v>240</v>
      </c>
      <c r="J53" s="25" t="s">
        <v>241</v>
      </c>
      <c r="K53" s="116">
        <f t="shared" si="5"/>
        <v>0.86314999999999997</v>
      </c>
      <c r="L53" s="85"/>
      <c r="M53" s="85"/>
      <c r="N53" s="85"/>
      <c r="O53" s="85"/>
      <c r="P53" s="85"/>
      <c r="Q53" s="85"/>
      <c r="R53" s="85"/>
      <c r="S53" s="85"/>
      <c r="T53" s="85">
        <v>1</v>
      </c>
      <c r="U53" s="85">
        <v>2</v>
      </c>
      <c r="V53" s="85"/>
      <c r="W53" s="19">
        <f t="shared" si="6"/>
        <v>0</v>
      </c>
      <c r="X53" s="36">
        <f t="shared" si="7"/>
        <v>3</v>
      </c>
      <c r="Y53" s="33"/>
      <c r="Z53" s="34"/>
      <c r="AA53" s="34"/>
      <c r="AB53" s="34"/>
      <c r="AC53" s="34"/>
      <c r="AD53" s="34"/>
      <c r="AE53" s="34"/>
    </row>
    <row r="54" spans="1:35" x14ac:dyDescent="0.25">
      <c r="A54" s="54">
        <v>44</v>
      </c>
      <c r="B54" s="85" t="s">
        <v>836</v>
      </c>
      <c r="C54" s="85"/>
      <c r="D54" s="85"/>
      <c r="E54" s="85" t="s">
        <v>670</v>
      </c>
      <c r="F54" s="55" t="str">
        <f t="shared" si="4"/>
        <v>B</v>
      </c>
      <c r="G54" s="86">
        <v>10</v>
      </c>
      <c r="H54" s="87" t="s">
        <v>296</v>
      </c>
      <c r="I54" s="25" t="s">
        <v>281</v>
      </c>
      <c r="J54" s="25" t="s">
        <v>312</v>
      </c>
      <c r="K54" s="116">
        <f t="shared" si="5"/>
        <v>0.79239999999999999</v>
      </c>
      <c r="L54" s="85"/>
      <c r="M54" s="85"/>
      <c r="N54" s="85">
        <v>1</v>
      </c>
      <c r="O54" s="85"/>
      <c r="P54" s="85"/>
      <c r="Q54" s="85"/>
      <c r="R54" s="85"/>
      <c r="S54" s="85"/>
      <c r="T54" s="85">
        <v>1</v>
      </c>
      <c r="U54" s="85"/>
      <c r="V54" s="85"/>
      <c r="W54" s="19">
        <f t="shared" si="6"/>
        <v>0</v>
      </c>
      <c r="X54" s="36">
        <f t="shared" si="7"/>
        <v>2</v>
      </c>
      <c r="Y54" s="33"/>
      <c r="Z54" s="34"/>
      <c r="AA54" s="34"/>
      <c r="AB54" s="34"/>
      <c r="AC54" s="34"/>
      <c r="AD54" s="34"/>
      <c r="AE54" s="34"/>
    </row>
    <row r="55" spans="1:35" x14ac:dyDescent="0.25">
      <c r="A55" s="54">
        <v>45</v>
      </c>
      <c r="B55" s="54" t="s">
        <v>133</v>
      </c>
      <c r="C55" s="54" t="s">
        <v>39</v>
      </c>
      <c r="D55" s="54"/>
      <c r="E55" s="54" t="s">
        <v>163</v>
      </c>
      <c r="F55" s="55" t="str">
        <f t="shared" si="4"/>
        <v>B</v>
      </c>
      <c r="G55" s="56">
        <v>11</v>
      </c>
      <c r="H55" s="57" t="s">
        <v>300</v>
      </c>
      <c r="I55" s="58" t="s">
        <v>246</v>
      </c>
      <c r="J55" s="58" t="s">
        <v>247</v>
      </c>
      <c r="K55" s="115">
        <f t="shared" si="5"/>
        <v>0.70750000000000002</v>
      </c>
      <c r="L55" s="54"/>
      <c r="M55" s="54"/>
      <c r="N55" s="54"/>
      <c r="O55" s="54"/>
      <c r="P55" s="54"/>
      <c r="Q55" s="54"/>
      <c r="R55" s="54">
        <v>1</v>
      </c>
      <c r="S55" s="54"/>
      <c r="T55" s="54"/>
      <c r="U55" s="54"/>
      <c r="V55" s="54"/>
      <c r="W55" s="19">
        <f t="shared" si="6"/>
        <v>0</v>
      </c>
      <c r="X55" s="61">
        <f t="shared" si="7"/>
        <v>1</v>
      </c>
      <c r="Y55" s="33"/>
      <c r="Z55" s="34"/>
      <c r="AA55" s="34"/>
      <c r="AB55" s="34"/>
      <c r="AC55" s="34"/>
      <c r="AD55" s="34"/>
      <c r="AE55" s="34"/>
    </row>
    <row r="56" spans="1:35" x14ac:dyDescent="0.25">
      <c r="A56" s="85">
        <v>46</v>
      </c>
      <c r="B56" s="54" t="s">
        <v>419</v>
      </c>
      <c r="C56" s="54" t="s">
        <v>49</v>
      </c>
      <c r="D56" s="54"/>
      <c r="E56" s="54" t="s">
        <v>550</v>
      </c>
      <c r="F56" s="55" t="str">
        <f t="shared" si="4"/>
        <v>B</v>
      </c>
      <c r="G56" s="56">
        <v>12</v>
      </c>
      <c r="H56" s="57" t="s">
        <v>61</v>
      </c>
      <c r="I56" s="58" t="s">
        <v>228</v>
      </c>
      <c r="J56" s="58" t="s">
        <v>229</v>
      </c>
      <c r="K56" s="115">
        <f t="shared" si="5"/>
        <v>0.55184999999999995</v>
      </c>
      <c r="L56" s="54"/>
      <c r="M56" s="54"/>
      <c r="N56" s="54"/>
      <c r="O56" s="54"/>
      <c r="P56" s="54"/>
      <c r="Q56" s="54"/>
      <c r="R56" s="54">
        <v>1</v>
      </c>
      <c r="S56" s="54"/>
      <c r="T56" s="54">
        <v>1</v>
      </c>
      <c r="U56" s="54"/>
      <c r="V56" s="54"/>
      <c r="W56" s="19">
        <f t="shared" si="6"/>
        <v>0</v>
      </c>
      <c r="X56" s="61">
        <f t="shared" si="7"/>
        <v>2</v>
      </c>
      <c r="Y56" s="33"/>
      <c r="Z56" s="34"/>
      <c r="AA56" s="34"/>
      <c r="AB56" s="34"/>
      <c r="AC56" s="34"/>
      <c r="AD56" s="34"/>
      <c r="AE56" s="34"/>
    </row>
    <row r="57" spans="1:35" x14ac:dyDescent="0.25">
      <c r="A57" s="54">
        <v>47</v>
      </c>
      <c r="B57" s="54" t="s">
        <v>661</v>
      </c>
      <c r="C57" s="54"/>
      <c r="D57" s="54"/>
      <c r="E57" s="54" t="s">
        <v>550</v>
      </c>
      <c r="F57" s="55" t="str">
        <f t="shared" si="4"/>
        <v>B</v>
      </c>
      <c r="G57" s="56">
        <v>13</v>
      </c>
      <c r="H57" s="57" t="s">
        <v>237</v>
      </c>
      <c r="I57" s="58" t="s">
        <v>337</v>
      </c>
      <c r="J57" s="58" t="s">
        <v>338</v>
      </c>
      <c r="K57" s="115">
        <f t="shared" si="5"/>
        <v>0.33960000000000001</v>
      </c>
      <c r="L57" s="54"/>
      <c r="M57" s="54"/>
      <c r="N57" s="54"/>
      <c r="O57" s="54"/>
      <c r="P57" s="54"/>
      <c r="Q57" s="54">
        <v>1</v>
      </c>
      <c r="R57" s="54"/>
      <c r="S57" s="54"/>
      <c r="T57" s="54">
        <v>2</v>
      </c>
      <c r="U57" s="54"/>
      <c r="V57" s="54"/>
      <c r="W57" s="19">
        <f t="shared" si="6"/>
        <v>0</v>
      </c>
      <c r="X57" s="61">
        <f t="shared" si="7"/>
        <v>3</v>
      </c>
      <c r="Y57" s="33"/>
      <c r="Z57" s="34"/>
      <c r="AA57" s="34"/>
      <c r="AB57" s="34"/>
      <c r="AC57" s="34"/>
      <c r="AD57" s="34"/>
      <c r="AE57" s="34"/>
    </row>
    <row r="58" spans="1:35" s="186" customFormat="1" x14ac:dyDescent="0.25">
      <c r="A58" s="54">
        <v>48</v>
      </c>
      <c r="B58" s="85" t="s">
        <v>640</v>
      </c>
      <c r="C58" s="85"/>
      <c r="D58" s="85"/>
      <c r="E58" s="85" t="s">
        <v>550</v>
      </c>
      <c r="F58" s="55" t="str">
        <f t="shared" si="4"/>
        <v>B</v>
      </c>
      <c r="G58" s="86">
        <v>14</v>
      </c>
      <c r="H58" s="87" t="s">
        <v>361</v>
      </c>
      <c r="I58" s="25" t="s">
        <v>751</v>
      </c>
      <c r="J58" s="25" t="s">
        <v>752</v>
      </c>
      <c r="K58" s="116">
        <f t="shared" si="5"/>
        <v>0.191025</v>
      </c>
      <c r="L58" s="85"/>
      <c r="M58" s="85"/>
      <c r="N58" s="85"/>
      <c r="O58" s="85"/>
      <c r="P58" s="85"/>
      <c r="Q58" s="85"/>
      <c r="R58" s="85"/>
      <c r="S58" s="85"/>
      <c r="T58" s="85">
        <v>2</v>
      </c>
      <c r="U58" s="85"/>
      <c r="V58" s="85"/>
      <c r="W58" s="19">
        <f t="shared" si="6"/>
        <v>0</v>
      </c>
      <c r="X58" s="36">
        <f t="shared" si="7"/>
        <v>2</v>
      </c>
      <c r="Y58" s="33"/>
      <c r="Z58" s="34"/>
      <c r="AA58" s="34"/>
      <c r="AB58" s="34"/>
      <c r="AC58" s="34"/>
      <c r="AD58" s="34"/>
      <c r="AE58" s="34"/>
    </row>
    <row r="59" spans="1:35" s="186" customFormat="1" x14ac:dyDescent="0.25">
      <c r="A59" s="54">
        <v>49</v>
      </c>
      <c r="B59" s="54" t="s">
        <v>575</v>
      </c>
      <c r="C59" s="54"/>
      <c r="D59" s="54"/>
      <c r="E59" s="54" t="s">
        <v>550</v>
      </c>
      <c r="F59" s="55" t="str">
        <f t="shared" si="4"/>
        <v>B</v>
      </c>
      <c r="G59" s="56">
        <v>15</v>
      </c>
      <c r="H59" s="57" t="s">
        <v>244</v>
      </c>
      <c r="I59" s="58" t="s">
        <v>291</v>
      </c>
      <c r="J59" s="58" t="s">
        <v>305</v>
      </c>
      <c r="K59" s="115">
        <f t="shared" si="5"/>
        <v>0.16980000000000001</v>
      </c>
      <c r="L59" s="54"/>
      <c r="M59" s="54"/>
      <c r="N59" s="54"/>
      <c r="O59" s="54"/>
      <c r="P59" s="54"/>
      <c r="Q59" s="54"/>
      <c r="R59" s="54"/>
      <c r="S59" s="54"/>
      <c r="T59" s="54"/>
      <c r="U59" s="54"/>
      <c r="V59" s="54">
        <v>1</v>
      </c>
      <c r="W59" s="19">
        <f t="shared" si="6"/>
        <v>0</v>
      </c>
      <c r="X59" s="61">
        <f t="shared" si="7"/>
        <v>1</v>
      </c>
      <c r="Y59" s="33"/>
      <c r="Z59" s="34"/>
      <c r="AA59" s="34"/>
      <c r="AB59" s="34"/>
      <c r="AC59" s="34"/>
      <c r="AD59" s="34"/>
      <c r="AE59" s="34"/>
    </row>
    <row r="60" spans="1:35" s="186" customFormat="1" x14ac:dyDescent="0.25">
      <c r="A60" s="54">
        <v>50</v>
      </c>
      <c r="B60" s="85" t="s">
        <v>549</v>
      </c>
      <c r="C60" s="85" t="s">
        <v>49</v>
      </c>
      <c r="D60" s="85" t="s">
        <v>29</v>
      </c>
      <c r="E60" s="85" t="s">
        <v>550</v>
      </c>
      <c r="F60" s="55" t="str">
        <f t="shared" si="4"/>
        <v>B</v>
      </c>
      <c r="G60" s="86">
        <v>22</v>
      </c>
      <c r="H60" s="87" t="s">
        <v>235</v>
      </c>
      <c r="I60" s="25" t="s">
        <v>78</v>
      </c>
      <c r="J60" s="25"/>
      <c r="K60" s="116">
        <f t="shared" si="5"/>
        <v>0</v>
      </c>
      <c r="L60" s="85"/>
      <c r="M60" s="85"/>
      <c r="N60" s="85"/>
      <c r="O60" s="85"/>
      <c r="P60" s="85"/>
      <c r="Q60" s="85"/>
      <c r="R60" s="85"/>
      <c r="S60" s="85"/>
      <c r="T60" s="85"/>
      <c r="U60" s="85"/>
      <c r="V60" s="85"/>
      <c r="W60" s="19">
        <f t="shared" si="6"/>
        <v>0</v>
      </c>
      <c r="X60" s="36">
        <f t="shared" si="7"/>
        <v>0</v>
      </c>
      <c r="Y60" s="33"/>
      <c r="Z60" s="34"/>
      <c r="AA60" s="34"/>
      <c r="AB60" s="34"/>
      <c r="AC60" s="34"/>
      <c r="AD60" s="34"/>
      <c r="AE60" s="34"/>
    </row>
    <row r="61" spans="1:35" s="186" customFormat="1" x14ac:dyDescent="0.25">
      <c r="A61" s="54">
        <v>51</v>
      </c>
      <c r="B61" s="54" t="s">
        <v>852</v>
      </c>
      <c r="C61" s="54"/>
      <c r="D61" s="54"/>
      <c r="E61" s="54" t="s">
        <v>768</v>
      </c>
      <c r="F61" s="55" t="str">
        <f t="shared" si="4"/>
        <v>B</v>
      </c>
      <c r="G61" s="56">
        <v>22</v>
      </c>
      <c r="H61" s="57" t="s">
        <v>94</v>
      </c>
      <c r="I61" s="58" t="s">
        <v>78</v>
      </c>
      <c r="J61" s="58"/>
      <c r="K61" s="115">
        <f t="shared" si="5"/>
        <v>0</v>
      </c>
      <c r="L61" s="54"/>
      <c r="M61" s="54"/>
      <c r="N61" s="54"/>
      <c r="O61" s="54"/>
      <c r="P61" s="54"/>
      <c r="Q61" s="54"/>
      <c r="R61" s="54"/>
      <c r="S61" s="54"/>
      <c r="T61" s="54"/>
      <c r="U61" s="54"/>
      <c r="V61" s="54"/>
      <c r="W61" s="19">
        <f t="shared" si="6"/>
        <v>0</v>
      </c>
      <c r="X61" s="61">
        <f t="shared" si="7"/>
        <v>0</v>
      </c>
      <c r="Y61" s="33"/>
      <c r="Z61" s="34"/>
      <c r="AA61" s="34"/>
      <c r="AB61" s="34"/>
      <c r="AC61" s="34"/>
      <c r="AD61" s="34"/>
      <c r="AE61" s="34"/>
    </row>
    <row r="62" spans="1:35" s="186" customFormat="1" x14ac:dyDescent="0.25">
      <c r="A62" s="54">
        <v>52</v>
      </c>
      <c r="B62" s="54" t="s">
        <v>642</v>
      </c>
      <c r="C62" s="54"/>
      <c r="D62" s="54"/>
      <c r="E62" s="54" t="s">
        <v>670</v>
      </c>
      <c r="F62" s="55" t="str">
        <f t="shared" si="4"/>
        <v>B</v>
      </c>
      <c r="G62" s="56">
        <v>22</v>
      </c>
      <c r="H62" s="57" t="s">
        <v>45</v>
      </c>
      <c r="I62" s="58" t="s">
        <v>78</v>
      </c>
      <c r="J62" s="58"/>
      <c r="K62" s="115">
        <f t="shared" si="5"/>
        <v>0</v>
      </c>
      <c r="L62" s="54"/>
      <c r="M62" s="54"/>
      <c r="N62" s="54"/>
      <c r="O62" s="54"/>
      <c r="P62" s="54"/>
      <c r="Q62" s="54"/>
      <c r="R62" s="54"/>
      <c r="S62" s="54"/>
      <c r="T62" s="54"/>
      <c r="U62" s="54"/>
      <c r="V62" s="54"/>
      <c r="W62" s="19">
        <f t="shared" si="6"/>
        <v>0</v>
      </c>
      <c r="X62" s="61">
        <f t="shared" si="7"/>
        <v>0</v>
      </c>
      <c r="Y62" s="33"/>
      <c r="Z62" s="34"/>
      <c r="AA62" s="34"/>
      <c r="AB62" s="34"/>
      <c r="AC62" s="34"/>
      <c r="AD62" s="34"/>
      <c r="AE62" s="34"/>
    </row>
    <row r="63" spans="1:35" s="186" customFormat="1" x14ac:dyDescent="0.25">
      <c r="A63" s="54">
        <v>53</v>
      </c>
      <c r="B63" s="85" t="s">
        <v>355</v>
      </c>
      <c r="C63" s="85" t="s">
        <v>70</v>
      </c>
      <c r="D63" s="85"/>
      <c r="E63" s="85" t="s">
        <v>768</v>
      </c>
      <c r="F63" s="55" t="str">
        <f t="shared" si="4"/>
        <v>A</v>
      </c>
      <c r="G63" s="86">
        <v>1</v>
      </c>
      <c r="H63" s="87" t="s">
        <v>62</v>
      </c>
      <c r="I63" s="25" t="s">
        <v>887</v>
      </c>
      <c r="J63" s="25" t="s">
        <v>888</v>
      </c>
      <c r="K63" s="116">
        <f t="shared" si="5"/>
        <v>11.815249999999999</v>
      </c>
      <c r="L63" s="85">
        <v>2</v>
      </c>
      <c r="M63" s="85"/>
      <c r="N63" s="85">
        <v>1</v>
      </c>
      <c r="O63" s="85"/>
      <c r="P63" s="85"/>
      <c r="Q63" s="85"/>
      <c r="R63" s="85">
        <v>4</v>
      </c>
      <c r="S63" s="85"/>
      <c r="T63" s="85">
        <v>3</v>
      </c>
      <c r="U63" s="85"/>
      <c r="V63" s="85"/>
      <c r="W63" s="19">
        <f t="shared" si="6"/>
        <v>1</v>
      </c>
      <c r="X63" s="36">
        <f t="shared" si="7"/>
        <v>11</v>
      </c>
      <c r="Y63" s="33"/>
      <c r="Z63" s="34"/>
      <c r="AA63" s="34"/>
      <c r="AB63" s="34"/>
      <c r="AC63" s="34"/>
      <c r="AD63" s="34">
        <v>1</v>
      </c>
      <c r="AE63" s="34"/>
    </row>
    <row r="64" spans="1:35" s="186" customFormat="1" x14ac:dyDescent="0.25">
      <c r="A64" s="54">
        <v>54</v>
      </c>
      <c r="B64" s="85" t="s">
        <v>130</v>
      </c>
      <c r="C64" s="85" t="s">
        <v>39</v>
      </c>
      <c r="D64" s="85"/>
      <c r="E64" s="85" t="s">
        <v>550</v>
      </c>
      <c r="F64" s="55" t="str">
        <f t="shared" si="4"/>
        <v>A</v>
      </c>
      <c r="G64" s="86">
        <v>2</v>
      </c>
      <c r="H64" s="87" t="s">
        <v>101</v>
      </c>
      <c r="I64" s="25" t="s">
        <v>889</v>
      </c>
      <c r="J64" s="25" t="s">
        <v>890</v>
      </c>
      <c r="K64" s="116">
        <f t="shared" si="5"/>
        <v>8.0655000000000001</v>
      </c>
      <c r="L64" s="85"/>
      <c r="M64" s="85"/>
      <c r="N64" s="85">
        <v>4</v>
      </c>
      <c r="O64" s="85"/>
      <c r="P64" s="85"/>
      <c r="Q64" s="85"/>
      <c r="R64" s="85">
        <v>3</v>
      </c>
      <c r="S64" s="85"/>
      <c r="T64" s="85"/>
      <c r="U64" s="85"/>
      <c r="V64" s="85"/>
      <c r="W64" s="19">
        <f t="shared" si="6"/>
        <v>0</v>
      </c>
      <c r="X64" s="36">
        <f t="shared" si="7"/>
        <v>7</v>
      </c>
      <c r="Y64" s="33"/>
      <c r="Z64" s="34"/>
      <c r="AA64" s="34"/>
      <c r="AB64" s="34"/>
      <c r="AC64" s="34"/>
      <c r="AD64" s="34"/>
      <c r="AE64" s="34"/>
    </row>
    <row r="65" spans="1:31" s="186" customFormat="1" x14ac:dyDescent="0.25">
      <c r="A65" s="54">
        <v>55</v>
      </c>
      <c r="B65" s="54" t="s">
        <v>380</v>
      </c>
      <c r="C65" s="54" t="s">
        <v>70</v>
      </c>
      <c r="D65" s="54"/>
      <c r="E65" s="54" t="s">
        <v>768</v>
      </c>
      <c r="F65" s="55" t="str">
        <f t="shared" si="4"/>
        <v>A</v>
      </c>
      <c r="G65" s="56">
        <v>3</v>
      </c>
      <c r="H65" s="57" t="s">
        <v>33</v>
      </c>
      <c r="I65" s="58" t="s">
        <v>891</v>
      </c>
      <c r="J65" s="58" t="s">
        <v>892</v>
      </c>
      <c r="K65" s="115">
        <f t="shared" si="5"/>
        <v>6.4806999999999997</v>
      </c>
      <c r="L65" s="54"/>
      <c r="M65" s="54"/>
      <c r="N65" s="54">
        <v>2</v>
      </c>
      <c r="O65" s="54"/>
      <c r="P65" s="54"/>
      <c r="Q65" s="54"/>
      <c r="R65" s="54">
        <v>3</v>
      </c>
      <c r="S65" s="54"/>
      <c r="T65" s="54">
        <v>2</v>
      </c>
      <c r="U65" s="54"/>
      <c r="V65" s="54"/>
      <c r="W65" s="19">
        <f t="shared" si="6"/>
        <v>0</v>
      </c>
      <c r="X65" s="61">
        <f t="shared" si="7"/>
        <v>7</v>
      </c>
      <c r="Y65" s="33"/>
      <c r="Z65" s="34"/>
      <c r="AA65" s="34"/>
      <c r="AB65" s="34"/>
      <c r="AC65" s="34"/>
      <c r="AD65" s="34"/>
      <c r="AE65" s="34"/>
    </row>
    <row r="66" spans="1:31" s="186" customFormat="1" x14ac:dyDescent="0.25">
      <c r="A66" s="54">
        <v>56</v>
      </c>
      <c r="B66" s="85" t="s">
        <v>532</v>
      </c>
      <c r="C66" s="85" t="s">
        <v>39</v>
      </c>
      <c r="D66" s="85" t="s">
        <v>29</v>
      </c>
      <c r="E66" s="85" t="s">
        <v>550</v>
      </c>
      <c r="F66" s="55" t="str">
        <f t="shared" si="4"/>
        <v>A</v>
      </c>
      <c r="G66" s="86">
        <v>4</v>
      </c>
      <c r="H66" s="87" t="s">
        <v>230</v>
      </c>
      <c r="I66" s="25" t="s">
        <v>893</v>
      </c>
      <c r="J66" s="25" t="s">
        <v>894</v>
      </c>
      <c r="K66" s="116">
        <f t="shared" si="5"/>
        <v>4.3298999999999994</v>
      </c>
      <c r="L66" s="85"/>
      <c r="M66" s="85"/>
      <c r="N66" s="85">
        <v>1</v>
      </c>
      <c r="O66" s="85"/>
      <c r="P66" s="85"/>
      <c r="Q66" s="85"/>
      <c r="R66" s="85">
        <v>1</v>
      </c>
      <c r="S66" s="85"/>
      <c r="T66" s="85">
        <v>3</v>
      </c>
      <c r="U66" s="85"/>
      <c r="V66" s="85"/>
      <c r="W66" s="19">
        <f t="shared" si="6"/>
        <v>0</v>
      </c>
      <c r="X66" s="36">
        <f t="shared" si="7"/>
        <v>5</v>
      </c>
      <c r="Y66" s="33"/>
      <c r="Z66" s="34"/>
      <c r="AA66" s="34"/>
      <c r="AB66" s="34"/>
      <c r="AC66" s="34"/>
      <c r="AD66" s="34"/>
      <c r="AE66" s="34"/>
    </row>
    <row r="67" spans="1:31" s="186" customFormat="1" x14ac:dyDescent="0.25">
      <c r="A67" s="54">
        <v>57</v>
      </c>
      <c r="B67" s="54" t="s">
        <v>381</v>
      </c>
      <c r="C67" s="54"/>
      <c r="D67" s="54"/>
      <c r="E67" s="54" t="s">
        <v>670</v>
      </c>
      <c r="F67" s="55" t="str">
        <f t="shared" si="4"/>
        <v>A</v>
      </c>
      <c r="G67" s="56">
        <v>5</v>
      </c>
      <c r="H67" s="57" t="s">
        <v>283</v>
      </c>
      <c r="I67" s="58" t="s">
        <v>895</v>
      </c>
      <c r="J67" s="58" t="s">
        <v>896</v>
      </c>
      <c r="K67" s="115">
        <f t="shared" si="5"/>
        <v>3.55165</v>
      </c>
      <c r="L67" s="54"/>
      <c r="M67" s="54">
        <v>1</v>
      </c>
      <c r="N67" s="54"/>
      <c r="O67" s="54"/>
      <c r="P67" s="54"/>
      <c r="Q67" s="54"/>
      <c r="R67" s="54"/>
      <c r="S67" s="54"/>
      <c r="T67" s="54">
        <v>2</v>
      </c>
      <c r="U67" s="54"/>
      <c r="V67" s="54"/>
      <c r="W67" s="19">
        <f t="shared" si="6"/>
        <v>1</v>
      </c>
      <c r="X67" s="61">
        <f t="shared" si="7"/>
        <v>4</v>
      </c>
      <c r="Y67" s="33"/>
      <c r="Z67" s="34"/>
      <c r="AA67" s="34"/>
      <c r="AB67" s="34"/>
      <c r="AC67" s="34"/>
      <c r="AD67" s="34"/>
      <c r="AE67" s="34">
        <v>1</v>
      </c>
    </row>
    <row r="68" spans="1:31" s="186" customFormat="1" x14ac:dyDescent="0.25">
      <c r="A68" s="54">
        <v>58</v>
      </c>
      <c r="B68" s="85" t="s">
        <v>539</v>
      </c>
      <c r="C68" s="85" t="s">
        <v>127</v>
      </c>
      <c r="D68" s="85"/>
      <c r="E68" s="85" t="s">
        <v>550</v>
      </c>
      <c r="F68" s="55" t="str">
        <f t="shared" si="4"/>
        <v>A</v>
      </c>
      <c r="G68" s="86">
        <v>6</v>
      </c>
      <c r="H68" s="87" t="s">
        <v>63</v>
      </c>
      <c r="I68" s="25" t="s">
        <v>897</v>
      </c>
      <c r="J68" s="25" t="s">
        <v>898</v>
      </c>
      <c r="K68" s="116">
        <f t="shared" si="5"/>
        <v>2.8866000000000001</v>
      </c>
      <c r="L68" s="85"/>
      <c r="M68" s="85"/>
      <c r="N68" s="85">
        <v>1</v>
      </c>
      <c r="O68" s="85"/>
      <c r="P68" s="85"/>
      <c r="Q68" s="85"/>
      <c r="R68" s="85">
        <v>1</v>
      </c>
      <c r="S68" s="85"/>
      <c r="T68" s="85">
        <v>3</v>
      </c>
      <c r="U68" s="85"/>
      <c r="V68" s="85"/>
      <c r="W68" s="19">
        <f t="shared" si="6"/>
        <v>2</v>
      </c>
      <c r="X68" s="36">
        <f t="shared" si="7"/>
        <v>7</v>
      </c>
      <c r="Y68" s="33"/>
      <c r="Z68" s="34"/>
      <c r="AA68" s="34"/>
      <c r="AB68" s="34">
        <v>1</v>
      </c>
      <c r="AC68" s="34"/>
      <c r="AD68" s="34">
        <v>1</v>
      </c>
      <c r="AE68" s="34"/>
    </row>
    <row r="69" spans="1:31" s="186" customFormat="1" x14ac:dyDescent="0.25">
      <c r="A69" s="54">
        <v>59</v>
      </c>
      <c r="B69" s="54" t="s">
        <v>531</v>
      </c>
      <c r="C69" s="54" t="s">
        <v>335</v>
      </c>
      <c r="D69" s="54"/>
      <c r="E69" s="54" t="s">
        <v>550</v>
      </c>
      <c r="F69" s="55" t="str">
        <f t="shared" si="4"/>
        <v>A</v>
      </c>
      <c r="G69" s="86">
        <v>7</v>
      </c>
      <c r="H69" s="57" t="s">
        <v>288</v>
      </c>
      <c r="I69" s="58" t="s">
        <v>899</v>
      </c>
      <c r="J69" s="58" t="s">
        <v>390</v>
      </c>
      <c r="K69" s="115">
        <f t="shared" si="5"/>
        <v>2.6035999999999997</v>
      </c>
      <c r="L69" s="54"/>
      <c r="M69" s="54"/>
      <c r="N69" s="54">
        <v>1</v>
      </c>
      <c r="O69" s="54"/>
      <c r="P69" s="54"/>
      <c r="Q69" s="54"/>
      <c r="R69" s="54">
        <v>2</v>
      </c>
      <c r="S69" s="54"/>
      <c r="T69" s="54"/>
      <c r="U69" s="54"/>
      <c r="V69" s="54"/>
      <c r="W69" s="19">
        <f t="shared" si="6"/>
        <v>0</v>
      </c>
      <c r="X69" s="61">
        <f t="shared" si="7"/>
        <v>3</v>
      </c>
      <c r="Y69" s="33"/>
      <c r="Z69" s="34"/>
      <c r="AA69" s="34"/>
      <c r="AB69" s="34"/>
      <c r="AC69" s="34"/>
      <c r="AD69" s="34"/>
      <c r="AE69" s="34"/>
    </row>
    <row r="70" spans="1:31" s="186" customFormat="1" x14ac:dyDescent="0.25">
      <c r="A70" s="54">
        <v>60</v>
      </c>
      <c r="B70" s="85" t="s">
        <v>527</v>
      </c>
      <c r="C70" s="85" t="s">
        <v>39</v>
      </c>
      <c r="D70" s="85" t="s">
        <v>29</v>
      </c>
      <c r="E70" s="85" t="s">
        <v>550</v>
      </c>
      <c r="F70" s="55" t="str">
        <f t="shared" si="4"/>
        <v>A</v>
      </c>
      <c r="G70" s="86">
        <v>8</v>
      </c>
      <c r="H70" s="87" t="s">
        <v>95</v>
      </c>
      <c r="I70" s="25" t="s">
        <v>900</v>
      </c>
      <c r="J70" s="25" t="s">
        <v>901</v>
      </c>
      <c r="K70" s="116">
        <f t="shared" si="5"/>
        <v>2.1083499999999997</v>
      </c>
      <c r="L70" s="85"/>
      <c r="M70" s="85"/>
      <c r="N70" s="85">
        <v>1</v>
      </c>
      <c r="O70" s="85"/>
      <c r="P70" s="85"/>
      <c r="Q70" s="85"/>
      <c r="R70" s="85"/>
      <c r="S70" s="85"/>
      <c r="T70" s="85">
        <v>1</v>
      </c>
      <c r="U70" s="85"/>
      <c r="V70" s="85"/>
      <c r="W70" s="19">
        <f t="shared" si="6"/>
        <v>0</v>
      </c>
      <c r="X70" s="36">
        <f t="shared" si="7"/>
        <v>2</v>
      </c>
      <c r="Y70" s="33"/>
      <c r="Z70" s="34"/>
      <c r="AA70" s="34"/>
      <c r="AB70" s="34"/>
      <c r="AC70" s="34"/>
      <c r="AD70" s="34"/>
      <c r="AE70" s="34"/>
    </row>
    <row r="71" spans="1:31" s="186" customFormat="1" x14ac:dyDescent="0.25">
      <c r="A71" s="54">
        <v>61</v>
      </c>
      <c r="B71" s="54" t="s">
        <v>132</v>
      </c>
      <c r="C71" s="54" t="s">
        <v>49</v>
      </c>
      <c r="D71" s="54"/>
      <c r="E71" s="54" t="s">
        <v>550</v>
      </c>
      <c r="F71" s="55" t="str">
        <f t="shared" si="4"/>
        <v>A</v>
      </c>
      <c r="G71" s="56">
        <v>9</v>
      </c>
      <c r="H71" s="57" t="s">
        <v>57</v>
      </c>
      <c r="I71" s="58" t="s">
        <v>809</v>
      </c>
      <c r="J71" s="58" t="s">
        <v>810</v>
      </c>
      <c r="K71" s="115">
        <f t="shared" si="5"/>
        <v>1.8960999999999999</v>
      </c>
      <c r="L71" s="54"/>
      <c r="M71" s="54"/>
      <c r="N71" s="54"/>
      <c r="O71" s="54"/>
      <c r="P71" s="54"/>
      <c r="Q71" s="54"/>
      <c r="R71" s="54">
        <v>2</v>
      </c>
      <c r="S71" s="54"/>
      <c r="T71" s="54">
        <v>1</v>
      </c>
      <c r="U71" s="54"/>
      <c r="V71" s="54"/>
      <c r="W71" s="19">
        <f t="shared" si="6"/>
        <v>0</v>
      </c>
      <c r="X71" s="61">
        <f t="shared" si="7"/>
        <v>3</v>
      </c>
      <c r="Y71" s="33"/>
      <c r="Z71" s="34"/>
      <c r="AA71" s="34"/>
      <c r="AB71" s="34"/>
      <c r="AC71" s="34"/>
      <c r="AD71" s="34"/>
      <c r="AE71" s="34"/>
    </row>
    <row r="72" spans="1:31" s="186" customFormat="1" x14ac:dyDescent="0.25">
      <c r="A72" s="54">
        <v>62</v>
      </c>
      <c r="B72" s="85" t="s">
        <v>210</v>
      </c>
      <c r="C72" s="85" t="s">
        <v>349</v>
      </c>
      <c r="D72" s="85"/>
      <c r="E72" s="85" t="s">
        <v>550</v>
      </c>
      <c r="F72" s="55" t="str">
        <f t="shared" si="4"/>
        <v>A</v>
      </c>
      <c r="G72" s="86">
        <v>10</v>
      </c>
      <c r="H72" s="87" t="s">
        <v>280</v>
      </c>
      <c r="I72" s="25" t="s">
        <v>902</v>
      </c>
      <c r="J72" s="25" t="s">
        <v>903</v>
      </c>
      <c r="K72" s="116">
        <f t="shared" si="5"/>
        <v>1.5282</v>
      </c>
      <c r="L72" s="85"/>
      <c r="M72" s="85"/>
      <c r="N72" s="85"/>
      <c r="O72" s="85">
        <v>1</v>
      </c>
      <c r="P72" s="85"/>
      <c r="Q72" s="85"/>
      <c r="R72" s="85">
        <v>1</v>
      </c>
      <c r="S72" s="85"/>
      <c r="T72" s="85"/>
      <c r="U72" s="85"/>
      <c r="V72" s="85"/>
      <c r="W72" s="19">
        <f t="shared" si="6"/>
        <v>0</v>
      </c>
      <c r="X72" s="36">
        <f t="shared" si="7"/>
        <v>2</v>
      </c>
      <c r="Y72" s="33"/>
      <c r="Z72" s="34"/>
      <c r="AA72" s="34"/>
      <c r="AB72" s="34"/>
      <c r="AC72" s="34"/>
      <c r="AD72" s="34"/>
      <c r="AE72" s="34"/>
    </row>
    <row r="73" spans="1:31" s="186" customFormat="1" x14ac:dyDescent="0.25">
      <c r="A73" s="54">
        <v>63</v>
      </c>
      <c r="B73" s="54" t="s">
        <v>668</v>
      </c>
      <c r="C73" s="54" t="s">
        <v>335</v>
      </c>
      <c r="D73" s="54"/>
      <c r="E73" s="54" t="s">
        <v>550</v>
      </c>
      <c r="F73" s="55" t="str">
        <f t="shared" si="4"/>
        <v>A</v>
      </c>
      <c r="G73" s="56">
        <v>10</v>
      </c>
      <c r="H73" s="57" t="s">
        <v>91</v>
      </c>
      <c r="I73" s="58" t="s">
        <v>902</v>
      </c>
      <c r="J73" s="58" t="s">
        <v>903</v>
      </c>
      <c r="K73" s="115">
        <f t="shared" si="5"/>
        <v>1.5282</v>
      </c>
      <c r="L73" s="54"/>
      <c r="M73" s="54"/>
      <c r="N73" s="54"/>
      <c r="O73" s="54"/>
      <c r="P73" s="54"/>
      <c r="Q73" s="54"/>
      <c r="R73" s="54">
        <v>2</v>
      </c>
      <c r="S73" s="54"/>
      <c r="T73" s="54"/>
      <c r="U73" s="54"/>
      <c r="V73" s="54"/>
      <c r="W73" s="19">
        <f t="shared" si="6"/>
        <v>0</v>
      </c>
      <c r="X73" s="61">
        <f t="shared" si="7"/>
        <v>2</v>
      </c>
      <c r="Y73" s="33"/>
      <c r="Z73" s="34"/>
      <c r="AA73" s="34"/>
      <c r="AB73" s="34"/>
      <c r="AC73" s="34"/>
      <c r="AD73" s="34"/>
      <c r="AE73" s="34"/>
    </row>
    <row r="74" spans="1:31" s="186" customFormat="1" x14ac:dyDescent="0.25">
      <c r="A74" s="54">
        <v>64</v>
      </c>
      <c r="B74" s="54" t="s">
        <v>402</v>
      </c>
      <c r="C74" s="54" t="s">
        <v>49</v>
      </c>
      <c r="D74" s="54" t="s">
        <v>29</v>
      </c>
      <c r="E74" s="54" t="s">
        <v>550</v>
      </c>
      <c r="F74" s="55" t="str">
        <f t="shared" si="4"/>
        <v>A</v>
      </c>
      <c r="G74" s="56">
        <v>12</v>
      </c>
      <c r="H74" s="57" t="s">
        <v>55</v>
      </c>
      <c r="I74" s="58" t="s">
        <v>904</v>
      </c>
      <c r="J74" s="58" t="s">
        <v>905</v>
      </c>
      <c r="K74" s="115">
        <f t="shared" si="5"/>
        <v>1.0824749999999999</v>
      </c>
      <c r="L74" s="54"/>
      <c r="M74" s="54"/>
      <c r="N74" s="54"/>
      <c r="O74" s="54"/>
      <c r="P74" s="54"/>
      <c r="Q74" s="54"/>
      <c r="R74" s="54">
        <v>1</v>
      </c>
      <c r="S74" s="54"/>
      <c r="T74" s="54">
        <v>2</v>
      </c>
      <c r="U74" s="54"/>
      <c r="V74" s="54"/>
      <c r="W74" s="19">
        <f t="shared" si="6"/>
        <v>0</v>
      </c>
      <c r="X74" s="61">
        <f t="shared" si="7"/>
        <v>3</v>
      </c>
      <c r="Y74" s="33"/>
      <c r="Z74" s="34"/>
      <c r="AA74" s="34"/>
      <c r="AB74" s="34"/>
      <c r="AC74" s="34"/>
      <c r="AD74" s="34"/>
      <c r="AE74" s="34"/>
    </row>
    <row r="75" spans="1:31" s="186" customFormat="1" x14ac:dyDescent="0.25">
      <c r="A75" s="54">
        <v>65</v>
      </c>
      <c r="B75" s="85" t="s">
        <v>204</v>
      </c>
      <c r="C75" s="85" t="s">
        <v>542</v>
      </c>
      <c r="D75" s="85"/>
      <c r="E75" s="85" t="s">
        <v>550</v>
      </c>
      <c r="F75" s="55" t="str">
        <f t="shared" ref="F75:F80" si="9">LEFT(H75,1)</f>
        <v>A</v>
      </c>
      <c r="G75" s="86">
        <v>13</v>
      </c>
      <c r="H75" s="87" t="s">
        <v>100</v>
      </c>
      <c r="I75" s="25" t="s">
        <v>282</v>
      </c>
      <c r="J75" s="25" t="s">
        <v>229</v>
      </c>
      <c r="K75" s="116">
        <f t="shared" ref="K75:K80" si="10">J75*0.0283</f>
        <v>0.55184999999999995</v>
      </c>
      <c r="L75" s="85"/>
      <c r="M75" s="85"/>
      <c r="N75" s="85"/>
      <c r="O75" s="85"/>
      <c r="P75" s="85"/>
      <c r="Q75" s="85"/>
      <c r="R75" s="85"/>
      <c r="S75" s="85"/>
      <c r="T75" s="85">
        <v>5</v>
      </c>
      <c r="U75" s="85"/>
      <c r="V75" s="85"/>
      <c r="W75" s="19">
        <f t="shared" ref="W75:W80" si="11">SUM(Y75:AE75)</f>
        <v>1</v>
      </c>
      <c r="X75" s="36">
        <f t="shared" ref="X75:X80" si="12">SUM(L75:W75)</f>
        <v>6</v>
      </c>
      <c r="Y75" s="33"/>
      <c r="Z75" s="34"/>
      <c r="AA75" s="34"/>
      <c r="AB75" s="34"/>
      <c r="AC75" s="34"/>
      <c r="AD75" s="34">
        <v>1</v>
      </c>
      <c r="AE75" s="34"/>
    </row>
    <row r="76" spans="1:31" s="186" customFormat="1" x14ac:dyDescent="0.25">
      <c r="A76" s="54">
        <v>66</v>
      </c>
      <c r="B76" s="85" t="s">
        <v>125</v>
      </c>
      <c r="C76" s="85" t="s">
        <v>39</v>
      </c>
      <c r="D76" s="85"/>
      <c r="E76" s="85" t="s">
        <v>550</v>
      </c>
      <c r="F76" s="55" t="str">
        <f t="shared" si="9"/>
        <v>A</v>
      </c>
      <c r="G76" s="86">
        <v>14</v>
      </c>
      <c r="H76" s="87" t="s">
        <v>225</v>
      </c>
      <c r="I76" s="25" t="s">
        <v>906</v>
      </c>
      <c r="J76" s="25" t="s">
        <v>907</v>
      </c>
      <c r="K76" s="116">
        <f t="shared" si="10"/>
        <v>0.35375000000000001</v>
      </c>
      <c r="L76" s="85"/>
      <c r="M76" s="85"/>
      <c r="N76" s="85"/>
      <c r="O76" s="85"/>
      <c r="P76" s="85"/>
      <c r="Q76" s="85"/>
      <c r="R76" s="85"/>
      <c r="S76" s="85"/>
      <c r="T76" s="85">
        <v>3</v>
      </c>
      <c r="U76" s="85"/>
      <c r="V76" s="85"/>
      <c r="W76" s="19">
        <f t="shared" si="11"/>
        <v>1</v>
      </c>
      <c r="X76" s="36">
        <f t="shared" si="12"/>
        <v>4</v>
      </c>
      <c r="Y76" s="33"/>
      <c r="Z76" s="34"/>
      <c r="AA76" s="34"/>
      <c r="AB76" s="34"/>
      <c r="AC76" s="34"/>
      <c r="AD76" s="34">
        <v>1</v>
      </c>
      <c r="AE76" s="34"/>
    </row>
    <row r="77" spans="1:31" s="186" customFormat="1" x14ac:dyDescent="0.25">
      <c r="A77" s="54">
        <v>67</v>
      </c>
      <c r="B77" s="54" t="s">
        <v>526</v>
      </c>
      <c r="C77" s="54" t="s">
        <v>53</v>
      </c>
      <c r="D77" s="54"/>
      <c r="E77" s="54" t="s">
        <v>550</v>
      </c>
      <c r="F77" s="55" t="str">
        <f t="shared" si="9"/>
        <v>A</v>
      </c>
      <c r="G77" s="56">
        <v>15</v>
      </c>
      <c r="H77" s="57" t="s">
        <v>52</v>
      </c>
      <c r="I77" s="58" t="s">
        <v>291</v>
      </c>
      <c r="J77" s="58" t="s">
        <v>305</v>
      </c>
      <c r="K77" s="115">
        <f t="shared" si="10"/>
        <v>0.16980000000000001</v>
      </c>
      <c r="L77" s="54"/>
      <c r="M77" s="54"/>
      <c r="N77" s="54"/>
      <c r="O77" s="54"/>
      <c r="P77" s="54"/>
      <c r="Q77" s="54"/>
      <c r="R77" s="54"/>
      <c r="S77" s="54"/>
      <c r="T77" s="54">
        <v>1</v>
      </c>
      <c r="U77" s="54"/>
      <c r="V77" s="54"/>
      <c r="W77" s="19">
        <f t="shared" si="11"/>
        <v>0</v>
      </c>
      <c r="X77" s="61">
        <f t="shared" si="12"/>
        <v>1</v>
      </c>
      <c r="Y77" s="33"/>
      <c r="Z77" s="34"/>
      <c r="AA77" s="34"/>
      <c r="AB77" s="34"/>
      <c r="AC77" s="34"/>
      <c r="AD77" s="34"/>
      <c r="AE77" s="34"/>
    </row>
    <row r="78" spans="1:31" s="186" customFormat="1" x14ac:dyDescent="0.25">
      <c r="A78" s="54">
        <v>68</v>
      </c>
      <c r="B78" s="85" t="s">
        <v>192</v>
      </c>
      <c r="C78" s="85" t="s">
        <v>43</v>
      </c>
      <c r="D78" s="85"/>
      <c r="E78" s="85" t="s">
        <v>550</v>
      </c>
      <c r="F78" s="55" t="str">
        <f t="shared" si="9"/>
        <v>A</v>
      </c>
      <c r="G78" s="86">
        <v>16</v>
      </c>
      <c r="H78" s="87" t="s">
        <v>59</v>
      </c>
      <c r="I78" s="25" t="s">
        <v>279</v>
      </c>
      <c r="J78" s="25" t="s">
        <v>311</v>
      </c>
      <c r="K78" s="116">
        <f t="shared" si="10"/>
        <v>0.1132</v>
      </c>
      <c r="L78" s="85"/>
      <c r="M78" s="85"/>
      <c r="N78" s="85"/>
      <c r="O78" s="85"/>
      <c r="P78" s="85"/>
      <c r="Q78" s="85"/>
      <c r="R78" s="85"/>
      <c r="S78" s="85"/>
      <c r="T78" s="85">
        <v>1</v>
      </c>
      <c r="U78" s="85"/>
      <c r="V78" s="85"/>
      <c r="W78" s="19">
        <f t="shared" si="11"/>
        <v>1</v>
      </c>
      <c r="X78" s="36">
        <f t="shared" si="12"/>
        <v>2</v>
      </c>
      <c r="Y78" s="33"/>
      <c r="Z78" s="34"/>
      <c r="AA78" s="34"/>
      <c r="AB78" s="34"/>
      <c r="AC78" s="34"/>
      <c r="AD78" s="34">
        <v>1</v>
      </c>
      <c r="AE78" s="34"/>
    </row>
    <row r="79" spans="1:31" s="186" customFormat="1" x14ac:dyDescent="0.25">
      <c r="A79" s="54">
        <v>69</v>
      </c>
      <c r="B79" s="85" t="s">
        <v>536</v>
      </c>
      <c r="C79" s="85" t="s">
        <v>127</v>
      </c>
      <c r="D79" s="85"/>
      <c r="E79" s="85" t="s">
        <v>550</v>
      </c>
      <c r="F79" s="55" t="str">
        <f t="shared" si="9"/>
        <v>A</v>
      </c>
      <c r="G79" s="86">
        <v>16</v>
      </c>
      <c r="H79" s="87" t="s">
        <v>56</v>
      </c>
      <c r="I79" s="25" t="s">
        <v>279</v>
      </c>
      <c r="J79" s="25" t="s">
        <v>311</v>
      </c>
      <c r="K79" s="116">
        <f t="shared" si="10"/>
        <v>0.1132</v>
      </c>
      <c r="L79" s="85"/>
      <c r="M79" s="85"/>
      <c r="N79" s="85"/>
      <c r="O79" s="85"/>
      <c r="P79" s="85"/>
      <c r="Q79" s="85"/>
      <c r="R79" s="85"/>
      <c r="S79" s="85"/>
      <c r="T79" s="85">
        <v>1</v>
      </c>
      <c r="U79" s="85"/>
      <c r="V79" s="85"/>
      <c r="W79" s="19">
        <f t="shared" si="11"/>
        <v>0</v>
      </c>
      <c r="X79" s="36">
        <f t="shared" si="12"/>
        <v>1</v>
      </c>
      <c r="Y79" s="33"/>
      <c r="Z79" s="34"/>
      <c r="AA79" s="34"/>
      <c r="AB79" s="34"/>
      <c r="AC79" s="34"/>
      <c r="AD79" s="34"/>
      <c r="AE79" s="34"/>
    </row>
    <row r="80" spans="1:31" s="186" customFormat="1" x14ac:dyDescent="0.25">
      <c r="A80" s="54">
        <v>70</v>
      </c>
      <c r="B80" s="54" t="s">
        <v>302</v>
      </c>
      <c r="C80" s="54"/>
      <c r="D80" s="54"/>
      <c r="E80" s="54" t="s">
        <v>550</v>
      </c>
      <c r="F80" s="55" t="str">
        <f t="shared" si="9"/>
        <v>A</v>
      </c>
      <c r="G80" s="56">
        <v>22</v>
      </c>
      <c r="H80" s="57" t="s">
        <v>222</v>
      </c>
      <c r="I80" s="58" t="s">
        <v>78</v>
      </c>
      <c r="J80" s="58"/>
      <c r="K80" s="115">
        <f t="shared" si="10"/>
        <v>0</v>
      </c>
      <c r="L80" s="54"/>
      <c r="M80" s="54"/>
      <c r="N80" s="54"/>
      <c r="O80" s="54"/>
      <c r="P80" s="54"/>
      <c r="Q80" s="54"/>
      <c r="R80" s="54"/>
      <c r="S80" s="54"/>
      <c r="T80" s="54"/>
      <c r="U80" s="54"/>
      <c r="V80" s="54"/>
      <c r="W80" s="19">
        <f t="shared" si="11"/>
        <v>0</v>
      </c>
      <c r="X80" s="61">
        <f t="shared" si="12"/>
        <v>0</v>
      </c>
      <c r="Y80" s="33"/>
      <c r="Z80" s="34"/>
      <c r="AA80" s="34"/>
      <c r="AB80" s="34"/>
      <c r="AC80" s="34"/>
      <c r="AD80" s="34"/>
      <c r="AE80" s="34"/>
    </row>
    <row r="81" spans="1:31" x14ac:dyDescent="0.25">
      <c r="A81" s="54"/>
      <c r="B81" s="85"/>
      <c r="C81" s="85"/>
      <c r="D81" s="85"/>
      <c r="E81" s="85" t="str">
        <f>LEFT(H81,1)</f>
        <v/>
      </c>
      <c r="F81" s="85"/>
      <c r="G81" s="86"/>
      <c r="H81" s="87"/>
      <c r="I81" s="25"/>
      <c r="J81" s="25"/>
      <c r="K81" s="116">
        <f t="shared" ref="K81" si="13">J81*0.0283</f>
        <v>0</v>
      </c>
      <c r="L81" s="85"/>
      <c r="M81" s="85"/>
      <c r="N81" s="85"/>
      <c r="O81" s="85"/>
      <c r="P81" s="85"/>
      <c r="Q81" s="85"/>
      <c r="R81" s="85"/>
      <c r="S81" s="85"/>
      <c r="T81" s="85"/>
      <c r="U81" s="85"/>
      <c r="V81" s="85"/>
      <c r="W81" s="19">
        <f t="shared" ref="W81" si="14">SUM(Y81:AE81)</f>
        <v>0</v>
      </c>
      <c r="X81" s="36">
        <f t="shared" ref="X81" si="15">SUM(L81:W81)</f>
        <v>0</v>
      </c>
      <c r="Y81" s="33"/>
      <c r="Z81" s="34"/>
      <c r="AA81" s="34"/>
      <c r="AB81" s="34"/>
      <c r="AC81" s="34"/>
      <c r="AD81" s="34"/>
      <c r="AE81" s="34"/>
    </row>
    <row r="82" spans="1:31" x14ac:dyDescent="0.25">
      <c r="A82" s="114"/>
      <c r="B82" s="353"/>
      <c r="C82" s="353"/>
      <c r="D82" s="353"/>
      <c r="E82" s="23"/>
      <c r="F82" s="111"/>
      <c r="G82" s="8"/>
      <c r="I82" s="24"/>
      <c r="J82" s="112"/>
      <c r="K82" s="353"/>
      <c r="L82" s="353"/>
      <c r="M82" s="353"/>
      <c r="N82" s="353"/>
      <c r="O82" s="353"/>
      <c r="P82" s="353"/>
      <c r="Q82" s="353"/>
      <c r="R82" s="353"/>
      <c r="S82" s="353"/>
      <c r="T82" s="353"/>
      <c r="U82" s="353"/>
      <c r="V82" s="114"/>
      <c r="W82" s="3"/>
      <c r="X82" s="354"/>
      <c r="Y82" s="354"/>
      <c r="Z82" s="354"/>
      <c r="AA82" s="354"/>
      <c r="AB82" s="354"/>
      <c r="AC82" s="29"/>
      <c r="AD82" s="29"/>
    </row>
    <row r="83" spans="1:31" x14ac:dyDescent="0.25">
      <c r="A83" s="114"/>
      <c r="B83" s="111" t="s">
        <v>66</v>
      </c>
      <c r="C83" s="350"/>
      <c r="D83" s="350"/>
      <c r="E83" s="350"/>
      <c r="F83" s="350"/>
      <c r="G83" s="8"/>
      <c r="H83" s="37">
        <f>SUM(J83*2.204)</f>
        <v>157.10249750000003</v>
      </c>
      <c r="I83" s="112"/>
      <c r="J83" s="112">
        <f>SUM(K11:K42)</f>
        <v>71.280625000000001</v>
      </c>
      <c r="K83" s="112">
        <f t="shared" ref="K83:R83" si="16">SUM(K11:K81)</f>
        <v>154.41187499999998</v>
      </c>
      <c r="L83" s="173">
        <f t="shared" si="16"/>
        <v>5</v>
      </c>
      <c r="M83" s="173">
        <f t="shared" si="16"/>
        <v>4</v>
      </c>
      <c r="N83" s="173">
        <f t="shared" si="16"/>
        <v>49</v>
      </c>
      <c r="O83" s="173">
        <f t="shared" si="16"/>
        <v>2</v>
      </c>
      <c r="P83" s="173">
        <f t="shared" si="16"/>
        <v>1</v>
      </c>
      <c r="Q83" s="173">
        <f t="shared" si="16"/>
        <v>1</v>
      </c>
      <c r="R83" s="173">
        <f t="shared" si="16"/>
        <v>54</v>
      </c>
      <c r="S83" s="242"/>
      <c r="T83" s="173">
        <f t="shared" ref="T83:AD83" si="17">SUM(T11:T81)</f>
        <v>54</v>
      </c>
      <c r="U83" s="173">
        <f t="shared" si="17"/>
        <v>2</v>
      </c>
      <c r="V83" s="173">
        <f t="shared" si="17"/>
        <v>2</v>
      </c>
      <c r="W83" s="173">
        <f t="shared" si="17"/>
        <v>19</v>
      </c>
      <c r="X83" s="173">
        <f t="shared" si="17"/>
        <v>194</v>
      </c>
      <c r="Y83" s="173">
        <f t="shared" si="17"/>
        <v>0</v>
      </c>
      <c r="Z83" s="173">
        <f t="shared" si="17"/>
        <v>1</v>
      </c>
      <c r="AA83" s="173">
        <f t="shared" si="17"/>
        <v>0</v>
      </c>
      <c r="AB83" s="173">
        <f t="shared" si="17"/>
        <v>4</v>
      </c>
      <c r="AC83" s="173">
        <f t="shared" si="17"/>
        <v>0</v>
      </c>
      <c r="AD83" s="173">
        <f t="shared" si="17"/>
        <v>12</v>
      </c>
    </row>
    <row r="84" spans="1:31" x14ac:dyDescent="0.25">
      <c r="A84" s="114"/>
      <c r="B84" s="351"/>
      <c r="C84" s="351"/>
      <c r="D84" s="351"/>
      <c r="E84" s="112"/>
      <c r="F84" s="111"/>
      <c r="G84" s="8"/>
      <c r="H84" s="112"/>
      <c r="I84" s="112"/>
      <c r="J84" s="112"/>
      <c r="K84" s="351"/>
      <c r="L84" s="351"/>
      <c r="M84" s="351"/>
      <c r="N84" s="351"/>
      <c r="O84" s="351"/>
      <c r="P84" s="351"/>
      <c r="Q84" s="351"/>
      <c r="R84" s="351"/>
      <c r="S84" s="351"/>
      <c r="T84" s="351"/>
      <c r="U84" s="351"/>
      <c r="V84" s="114"/>
      <c r="W84" s="3"/>
      <c r="X84" s="352"/>
      <c r="Y84" s="352"/>
      <c r="Z84" s="352"/>
      <c r="AA84" s="352"/>
      <c r="AB84" s="352"/>
    </row>
    <row r="85" spans="1:31" x14ac:dyDescent="0.25">
      <c r="B85" t="s">
        <v>121</v>
      </c>
    </row>
    <row r="86" spans="1:31" x14ac:dyDescent="0.25">
      <c r="B86" t="s">
        <v>123</v>
      </c>
    </row>
    <row r="87" spans="1:31" x14ac:dyDescent="0.25">
      <c r="E87" t="s">
        <v>342</v>
      </c>
      <c r="P87" s="186"/>
      <c r="S87"/>
      <c r="T87" s="35"/>
      <c r="U87" s="26"/>
      <c r="V87" s="26"/>
      <c r="W87" s="26"/>
      <c r="AB87"/>
      <c r="AC87"/>
      <c r="AD87"/>
    </row>
    <row r="88" spans="1:31" x14ac:dyDescent="0.25">
      <c r="A88" s="55">
        <v>1</v>
      </c>
      <c r="B88" s="80">
        <v>1</v>
      </c>
      <c r="C88" s="80" t="s">
        <v>355</v>
      </c>
      <c r="D88" s="80" t="s">
        <v>70</v>
      </c>
      <c r="E88" s="83" t="s">
        <v>234</v>
      </c>
      <c r="F88" s="83" t="s">
        <v>62</v>
      </c>
      <c r="G88" s="116" t="s">
        <v>887</v>
      </c>
      <c r="H88" s="80"/>
      <c r="I88" s="80">
        <v>2</v>
      </c>
      <c r="J88" s="80"/>
      <c r="K88" s="80">
        <v>1</v>
      </c>
      <c r="L88" s="80"/>
      <c r="M88" s="80"/>
      <c r="N88" s="80"/>
      <c r="O88" s="80">
        <v>4</v>
      </c>
      <c r="P88" s="80"/>
      <c r="Q88" s="80">
        <v>3</v>
      </c>
      <c r="R88" s="80"/>
      <c r="S88" s="19"/>
      <c r="T88" s="19">
        <v>1</v>
      </c>
      <c r="U88" s="36">
        <v>11</v>
      </c>
      <c r="V88" s="186"/>
      <c r="W88" s="186"/>
      <c r="X88" s="186"/>
      <c r="Y88" s="186"/>
      <c r="Z88" s="186"/>
      <c r="AA88" s="186"/>
      <c r="AB88"/>
      <c r="AC88"/>
      <c r="AD88"/>
    </row>
    <row r="89" spans="1:31" x14ac:dyDescent="0.25">
      <c r="A89" s="85">
        <v>2</v>
      </c>
      <c r="B89" s="54">
        <v>2</v>
      </c>
      <c r="C89" s="54" t="s">
        <v>131</v>
      </c>
      <c r="D89" s="54" t="s">
        <v>49</v>
      </c>
      <c r="E89" s="58" t="s">
        <v>305</v>
      </c>
      <c r="F89" s="70" t="s">
        <v>504</v>
      </c>
      <c r="G89" s="115" t="s">
        <v>908</v>
      </c>
      <c r="H89" s="54"/>
      <c r="I89" s="54">
        <v>1</v>
      </c>
      <c r="J89" s="54"/>
      <c r="K89" s="54">
        <v>3</v>
      </c>
      <c r="L89" s="54"/>
      <c r="M89" s="54"/>
      <c r="N89" s="54"/>
      <c r="O89" s="54">
        <v>2</v>
      </c>
      <c r="P89" s="54"/>
      <c r="Q89" s="54">
        <v>1</v>
      </c>
      <c r="R89" s="54"/>
      <c r="S89" s="60"/>
      <c r="T89" s="19">
        <v>0</v>
      </c>
      <c r="U89" s="61">
        <v>7</v>
      </c>
      <c r="V89" s="186"/>
      <c r="W89" s="186"/>
      <c r="X89" s="186"/>
      <c r="Y89" s="186"/>
      <c r="Z89" s="186"/>
      <c r="AA89" s="186"/>
      <c r="AB89" s="186"/>
      <c r="AC89"/>
      <c r="AD89"/>
    </row>
    <row r="90" spans="1:31" x14ac:dyDescent="0.25">
      <c r="A90" s="54">
        <v>3</v>
      </c>
      <c r="B90" s="54">
        <v>3</v>
      </c>
      <c r="C90" s="54" t="s">
        <v>538</v>
      </c>
      <c r="D90" s="54" t="s">
        <v>349</v>
      </c>
      <c r="E90" s="58" t="s">
        <v>314</v>
      </c>
      <c r="F90" s="58" t="s">
        <v>64</v>
      </c>
      <c r="G90" s="115" t="s">
        <v>857</v>
      </c>
      <c r="H90" s="54">
        <v>1</v>
      </c>
      <c r="I90" s="54"/>
      <c r="J90" s="54">
        <v>1</v>
      </c>
      <c r="K90" s="54">
        <v>2</v>
      </c>
      <c r="L90" s="54"/>
      <c r="M90" s="54"/>
      <c r="N90" s="54"/>
      <c r="O90" s="54">
        <v>2</v>
      </c>
      <c r="P90" s="54"/>
      <c r="Q90" s="54"/>
      <c r="R90" s="54"/>
      <c r="S90" s="60"/>
      <c r="T90" s="19">
        <v>2</v>
      </c>
      <c r="U90" s="36">
        <v>7</v>
      </c>
      <c r="V90" s="186"/>
      <c r="W90" s="186"/>
      <c r="X90" s="186"/>
      <c r="Y90" s="186"/>
      <c r="Z90" s="186"/>
      <c r="AA90" s="186"/>
      <c r="AB90" s="186"/>
      <c r="AC90"/>
      <c r="AD90"/>
    </row>
    <row r="91" spans="1:31" x14ac:dyDescent="0.25">
      <c r="A91" s="54"/>
      <c r="B91" s="54" t="s">
        <v>122</v>
      </c>
      <c r="C91" s="54" t="s">
        <v>347</v>
      </c>
      <c r="D91" s="54" t="s">
        <v>162</v>
      </c>
      <c r="E91" s="58" t="s">
        <v>315</v>
      </c>
      <c r="F91" s="58" t="s">
        <v>625</v>
      </c>
      <c r="P91" s="186"/>
      <c r="S91"/>
      <c r="T91" s="35"/>
      <c r="U91" s="26"/>
      <c r="V91" s="26"/>
      <c r="W91" s="26"/>
      <c r="AB91"/>
      <c r="AC91"/>
      <c r="AD91"/>
    </row>
    <row r="93" spans="1:31" x14ac:dyDescent="0.25">
      <c r="B93" t="s">
        <v>124</v>
      </c>
      <c r="C93" t="s">
        <v>403</v>
      </c>
      <c r="D93" s="108" t="s">
        <v>921</v>
      </c>
      <c r="E93" t="s">
        <v>350</v>
      </c>
      <c r="F93" s="13">
        <v>140</v>
      </c>
      <c r="AD93"/>
    </row>
    <row r="94" spans="1:31" x14ac:dyDescent="0.25">
      <c r="B94" t="s">
        <v>322</v>
      </c>
      <c r="C94" t="s">
        <v>413</v>
      </c>
      <c r="D94" t="s">
        <v>922</v>
      </c>
      <c r="E94" t="s">
        <v>854</v>
      </c>
      <c r="F94" s="13">
        <v>140</v>
      </c>
      <c r="G94" s="108"/>
      <c r="AD94"/>
    </row>
    <row r="95" spans="1:31" x14ac:dyDescent="0.25">
      <c r="B95" t="s">
        <v>323</v>
      </c>
      <c r="C95" t="s">
        <v>575</v>
      </c>
      <c r="D95" t="s">
        <v>923</v>
      </c>
      <c r="E95" t="s">
        <v>924</v>
      </c>
      <c r="F95" s="13">
        <v>160</v>
      </c>
      <c r="AD95"/>
    </row>
    <row r="97" spans="6:30" x14ac:dyDescent="0.25">
      <c r="F97" s="108"/>
      <c r="AD97"/>
    </row>
    <row r="99" spans="6:30" x14ac:dyDescent="0.25">
      <c r="F99" s="109" t="s">
        <v>925</v>
      </c>
      <c r="AD99"/>
    </row>
    <row r="100" spans="6:30" x14ac:dyDescent="0.25">
      <c r="F100" s="109" t="s">
        <v>324</v>
      </c>
      <c r="AD100"/>
    </row>
    <row r="101" spans="6:30" x14ac:dyDescent="0.25">
      <c r="F101" s="109" t="s">
        <v>325</v>
      </c>
      <c r="AD101"/>
    </row>
    <row r="102" spans="6:30" x14ac:dyDescent="0.25">
      <c r="F102" s="109" t="s">
        <v>355</v>
      </c>
      <c r="G102" t="s">
        <v>887</v>
      </c>
      <c r="H102" s="13">
        <v>100</v>
      </c>
      <c r="P102" s="35"/>
      <c r="Q102" s="26"/>
      <c r="R102" s="26"/>
      <c r="S102" s="26"/>
      <c r="T102" s="26"/>
      <c r="U102" s="26"/>
      <c r="V102" s="26"/>
      <c r="W102" s="26"/>
      <c r="X102"/>
      <c r="Y102"/>
      <c r="Z102"/>
      <c r="AA102"/>
      <c r="AB102"/>
      <c r="AC102"/>
      <c r="AD102"/>
    </row>
    <row r="103" spans="6:30" x14ac:dyDescent="0.25">
      <c r="F103" s="109" t="s">
        <v>130</v>
      </c>
      <c r="G103" t="s">
        <v>889</v>
      </c>
      <c r="H103" s="13">
        <v>70</v>
      </c>
      <c r="O103" s="35"/>
      <c r="P103" s="26"/>
      <c r="Q103" s="26"/>
      <c r="R103" s="26"/>
      <c r="S103" s="26"/>
      <c r="T103" s="26"/>
      <c r="U103" s="26"/>
      <c r="V103" s="26"/>
      <c r="W103"/>
      <c r="X103"/>
      <c r="Y103"/>
      <c r="Z103"/>
      <c r="AA103"/>
      <c r="AB103"/>
      <c r="AC103"/>
      <c r="AD103"/>
    </row>
    <row r="104" spans="6:30" x14ac:dyDescent="0.25">
      <c r="F104" s="109" t="s">
        <v>380</v>
      </c>
      <c r="G104" t="s">
        <v>891</v>
      </c>
      <c r="H104" s="13">
        <v>50</v>
      </c>
      <c r="W104"/>
      <c r="X104"/>
      <c r="Y104"/>
      <c r="Z104"/>
      <c r="AA104"/>
      <c r="AB104"/>
      <c r="AC104"/>
      <c r="AD104"/>
    </row>
    <row r="105" spans="6:30" x14ac:dyDescent="0.25">
      <c r="F105" s="109" t="s">
        <v>532</v>
      </c>
      <c r="G105" t="s">
        <v>893</v>
      </c>
      <c r="H105" s="13">
        <v>30</v>
      </c>
      <c r="W105"/>
      <c r="X105"/>
      <c r="Y105"/>
      <c r="Z105"/>
      <c r="AA105"/>
      <c r="AB105"/>
      <c r="AC105"/>
      <c r="AD105"/>
    </row>
    <row r="106" spans="6:30" x14ac:dyDescent="0.25">
      <c r="F106" s="109"/>
      <c r="W106"/>
      <c r="X106"/>
      <c r="Y106"/>
      <c r="Z106"/>
      <c r="AA106"/>
      <c r="AB106"/>
      <c r="AC106"/>
      <c r="AD106"/>
    </row>
    <row r="107" spans="6:30" x14ac:dyDescent="0.25">
      <c r="F107" s="109" t="s">
        <v>326</v>
      </c>
      <c r="W107"/>
      <c r="X107"/>
      <c r="Y107"/>
      <c r="Z107"/>
      <c r="AA107"/>
      <c r="AB107"/>
      <c r="AC107"/>
      <c r="AD107"/>
    </row>
    <row r="108" spans="6:30" x14ac:dyDescent="0.25">
      <c r="F108" s="109" t="s">
        <v>538</v>
      </c>
      <c r="G108" t="s">
        <v>857</v>
      </c>
      <c r="H108" s="13">
        <v>100</v>
      </c>
      <c r="W108"/>
      <c r="X108"/>
      <c r="Y108"/>
      <c r="Z108"/>
      <c r="AA108"/>
      <c r="AB108"/>
      <c r="AC108"/>
      <c r="AD108"/>
    </row>
    <row r="109" spans="6:30" x14ac:dyDescent="0.25">
      <c r="F109" s="109" t="s">
        <v>403</v>
      </c>
      <c r="G109" t="s">
        <v>859</v>
      </c>
      <c r="H109" s="13">
        <v>70</v>
      </c>
      <c r="W109"/>
      <c r="X109"/>
      <c r="Y109"/>
      <c r="Z109"/>
      <c r="AA109"/>
      <c r="AB109"/>
      <c r="AC109"/>
      <c r="AD109"/>
    </row>
    <row r="110" spans="6:30" x14ac:dyDescent="0.25">
      <c r="F110" s="109" t="s">
        <v>555</v>
      </c>
      <c r="G110" t="s">
        <v>860</v>
      </c>
      <c r="H110" s="13">
        <v>50</v>
      </c>
      <c r="W110"/>
      <c r="X110"/>
      <c r="Y110"/>
      <c r="Z110"/>
      <c r="AA110"/>
      <c r="AB110"/>
      <c r="AC110"/>
      <c r="AD110"/>
    </row>
    <row r="111" spans="6:30" x14ac:dyDescent="0.25">
      <c r="F111" s="109" t="s">
        <v>418</v>
      </c>
      <c r="G111" t="s">
        <v>862</v>
      </c>
      <c r="H111" s="13">
        <v>30</v>
      </c>
      <c r="W111"/>
      <c r="X111"/>
      <c r="Y111"/>
      <c r="Z111"/>
      <c r="AA111"/>
      <c r="AB111"/>
      <c r="AC111"/>
      <c r="AD111"/>
    </row>
    <row r="112" spans="6:30" x14ac:dyDescent="0.25">
      <c r="F112" s="109"/>
      <c r="W112"/>
      <c r="X112"/>
      <c r="Y112"/>
      <c r="Z112"/>
      <c r="AA112"/>
      <c r="AB112"/>
      <c r="AC112"/>
      <c r="AD112"/>
    </row>
    <row r="113" spans="4:30" x14ac:dyDescent="0.25">
      <c r="F113" s="109" t="s">
        <v>479</v>
      </c>
      <c r="W113"/>
      <c r="X113"/>
      <c r="Y113"/>
      <c r="Z113"/>
      <c r="AA113"/>
      <c r="AB113"/>
      <c r="AC113"/>
      <c r="AD113"/>
    </row>
    <row r="114" spans="4:30" x14ac:dyDescent="0.25">
      <c r="F114" s="109" t="s">
        <v>131</v>
      </c>
      <c r="G114" t="s">
        <v>908</v>
      </c>
      <c r="H114" s="13">
        <v>100</v>
      </c>
      <c r="W114"/>
      <c r="X114"/>
      <c r="Y114"/>
      <c r="Z114"/>
      <c r="AA114"/>
      <c r="AB114"/>
      <c r="AC114"/>
      <c r="AD114"/>
    </row>
    <row r="115" spans="4:30" x14ac:dyDescent="0.25">
      <c r="F115" s="109" t="s">
        <v>804</v>
      </c>
      <c r="G115" t="s">
        <v>910</v>
      </c>
      <c r="H115" s="13">
        <v>70</v>
      </c>
      <c r="W115"/>
      <c r="X115"/>
      <c r="Y115"/>
      <c r="Z115"/>
      <c r="AA115"/>
      <c r="AB115"/>
      <c r="AC115"/>
      <c r="AD115"/>
    </row>
    <row r="116" spans="4:30" x14ac:dyDescent="0.25">
      <c r="F116" t="s">
        <v>563</v>
      </c>
      <c r="G116" t="s">
        <v>912</v>
      </c>
      <c r="H116" s="13">
        <v>50</v>
      </c>
    </row>
    <row r="117" spans="4:30" x14ac:dyDescent="0.25">
      <c r="F117" t="s">
        <v>348</v>
      </c>
      <c r="G117" t="s">
        <v>920</v>
      </c>
      <c r="H117" s="13">
        <v>30</v>
      </c>
    </row>
    <row r="119" spans="4:30" x14ac:dyDescent="0.25">
      <c r="F119" t="s">
        <v>598</v>
      </c>
      <c r="J119" s="13">
        <v>90</v>
      </c>
    </row>
    <row r="120" spans="4:30" x14ac:dyDescent="0.25">
      <c r="F120" t="s">
        <v>534</v>
      </c>
      <c r="G120" t="s">
        <v>869</v>
      </c>
      <c r="H120" s="13">
        <v>100</v>
      </c>
      <c r="J120" s="13">
        <v>90</v>
      </c>
    </row>
    <row r="121" spans="4:30" x14ac:dyDescent="0.25">
      <c r="F121" t="s">
        <v>547</v>
      </c>
      <c r="G121" t="s">
        <v>870</v>
      </c>
      <c r="H121" s="13">
        <v>70</v>
      </c>
      <c r="J121" s="13">
        <v>45</v>
      </c>
      <c r="W121"/>
      <c r="X121"/>
      <c r="Y121"/>
      <c r="Z121"/>
      <c r="AA121"/>
      <c r="AB121"/>
      <c r="AC121"/>
      <c r="AD121"/>
    </row>
    <row r="122" spans="4:30" x14ac:dyDescent="0.25">
      <c r="F122" t="s">
        <v>413</v>
      </c>
      <c r="G122" t="s">
        <v>872</v>
      </c>
      <c r="H122" s="13">
        <v>50</v>
      </c>
    </row>
    <row r="123" spans="4:30" x14ac:dyDescent="0.25">
      <c r="F123" t="s">
        <v>525</v>
      </c>
      <c r="G123" t="s">
        <v>802</v>
      </c>
      <c r="H123" s="13">
        <v>30</v>
      </c>
    </row>
    <row r="125" spans="4:30" x14ac:dyDescent="0.25">
      <c r="D125" s="125" t="s">
        <v>124</v>
      </c>
      <c r="E125" s="125" t="s">
        <v>403</v>
      </c>
      <c r="F125" s="108" t="s">
        <v>921</v>
      </c>
      <c r="G125" s="125" t="s">
        <v>350</v>
      </c>
      <c r="H125" s="13">
        <v>140</v>
      </c>
    </row>
    <row r="126" spans="4:30" x14ac:dyDescent="0.25">
      <c r="D126" s="125" t="s">
        <v>322</v>
      </c>
      <c r="E126" s="125" t="s">
        <v>413</v>
      </c>
      <c r="F126" s="125" t="s">
        <v>922</v>
      </c>
      <c r="G126" s="125" t="s">
        <v>854</v>
      </c>
      <c r="H126" s="13">
        <v>140</v>
      </c>
    </row>
    <row r="127" spans="4:30" x14ac:dyDescent="0.25">
      <c r="D127" s="125" t="s">
        <v>323</v>
      </c>
      <c r="E127" s="125" t="s">
        <v>575</v>
      </c>
      <c r="F127" s="125" t="s">
        <v>923</v>
      </c>
      <c r="G127" s="125" t="s">
        <v>924</v>
      </c>
      <c r="H127" s="13">
        <v>160</v>
      </c>
    </row>
  </sheetData>
  <mergeCells count="12">
    <mergeCell ref="C2:D2"/>
    <mergeCell ref="C3:D3"/>
    <mergeCell ref="C4:D4"/>
    <mergeCell ref="C5:D5"/>
    <mergeCell ref="C6:D6"/>
    <mergeCell ref="K82:U82"/>
    <mergeCell ref="X82:AB82"/>
    <mergeCell ref="C83:F83"/>
    <mergeCell ref="B84:D84"/>
    <mergeCell ref="K84:U84"/>
    <mergeCell ref="X84:AB84"/>
    <mergeCell ref="B82:D82"/>
  </mergeCells>
  <pageMargins left="0.70866141732283472" right="0.70866141732283472" top="0.74803149606299213" bottom="0.74803149606299213" header="0.31496062992125984" footer="0.31496062992125984"/>
  <pageSetup paperSize="9" scale="56"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E127"/>
  <sheetViews>
    <sheetView zoomScale="93" zoomScaleNormal="93" workbookViewId="0">
      <pane ySplit="10" topLeftCell="A53" activePane="bottomLeft" state="frozen"/>
      <selection pane="bottomLeft" activeCell="B59" sqref="B59:E59"/>
    </sheetView>
  </sheetViews>
  <sheetFormatPr defaultRowHeight="15" x14ac:dyDescent="0.25"/>
  <cols>
    <col min="1" max="1" width="3" style="186" bestFit="1" customWidth="1"/>
    <col min="2" max="2" width="14.5703125" style="186" bestFit="1" customWidth="1"/>
    <col min="3" max="3" width="12.85546875" style="186" customWidth="1"/>
    <col min="4" max="5" width="9.140625" style="186" customWidth="1"/>
    <col min="6" max="7" width="10.7109375" style="186" bestFit="1" customWidth="1"/>
    <col min="8" max="8" width="9.140625" style="186"/>
    <col min="9" max="9" width="9.140625" style="186" customWidth="1"/>
    <col min="10" max="11" width="7.85546875" style="186" hidden="1" customWidth="1"/>
    <col min="12" max="13" width="2.140625" style="186" customWidth="1"/>
    <col min="14" max="17" width="3.5703125" style="186" customWidth="1"/>
    <col min="18" max="18" width="3.5703125" style="186" bestFit="1" customWidth="1"/>
    <col min="19" max="19" width="2.7109375" style="186" customWidth="1"/>
    <col min="20" max="20" width="3.5703125" style="186" bestFit="1" customWidth="1"/>
    <col min="21" max="21" width="3.5703125" style="35" bestFit="1" customWidth="1"/>
    <col min="22" max="22" width="3.85546875" style="26" bestFit="1" customWidth="1"/>
    <col min="23" max="26" width="3.28515625" style="26" customWidth="1"/>
    <col min="27" max="27" width="4.140625" style="26" customWidth="1"/>
    <col min="28" max="29" width="3.28515625" style="26" customWidth="1"/>
    <col min="30" max="30" width="2.7109375" style="26" bestFit="1" customWidth="1"/>
    <col min="31" max="33" width="9.140625" style="186"/>
    <col min="34" max="34" width="10.7109375" style="186" bestFit="1" customWidth="1"/>
    <col min="35" max="16384" width="9.140625" style="186"/>
  </cols>
  <sheetData>
    <row r="1" spans="1:31" x14ac:dyDescent="0.25">
      <c r="L1" s="251" t="s">
        <v>16</v>
      </c>
      <c r="M1" s="251" t="s">
        <v>930</v>
      </c>
      <c r="N1" s="251"/>
      <c r="O1" s="186" t="s">
        <v>1</v>
      </c>
      <c r="T1" s="186" t="s">
        <v>4</v>
      </c>
      <c r="U1" s="186"/>
      <c r="V1" s="35"/>
      <c r="AE1" s="26"/>
    </row>
    <row r="2" spans="1:31" x14ac:dyDescent="0.25">
      <c r="B2" s="1" t="s">
        <v>352</v>
      </c>
      <c r="C2" s="348"/>
      <c r="D2" s="348"/>
      <c r="E2" s="253"/>
      <c r="F2" s="3"/>
      <c r="G2" s="4"/>
      <c r="H2" s="253"/>
      <c r="I2" s="253"/>
      <c r="J2" s="253"/>
      <c r="K2" s="253"/>
      <c r="L2" s="251"/>
      <c r="M2" s="251" t="s">
        <v>2</v>
      </c>
      <c r="N2" s="251"/>
      <c r="O2" s="251"/>
      <c r="P2" s="251"/>
      <c r="Q2" s="251"/>
      <c r="R2" s="251"/>
      <c r="S2" s="251"/>
      <c r="T2" s="251"/>
      <c r="U2" s="254"/>
      <c r="V2" s="3"/>
      <c r="W2" s="252"/>
      <c r="X2" s="252"/>
      <c r="Z2" s="26" t="s">
        <v>0</v>
      </c>
      <c r="AB2" s="28"/>
      <c r="AC2" s="28"/>
      <c r="AD2" s="28"/>
      <c r="AE2" s="28"/>
    </row>
    <row r="3" spans="1:31" x14ac:dyDescent="0.25">
      <c r="A3" s="1"/>
      <c r="B3" s="1" t="s">
        <v>506</v>
      </c>
      <c r="C3" s="348"/>
      <c r="D3" s="348"/>
      <c r="E3" s="253"/>
      <c r="F3" s="3"/>
      <c r="G3" s="4"/>
      <c r="H3" s="253"/>
      <c r="I3" s="253"/>
      <c r="J3" s="253"/>
      <c r="K3" s="253"/>
      <c r="L3" s="251" t="s">
        <v>17</v>
      </c>
      <c r="M3" s="251" t="s">
        <v>3</v>
      </c>
      <c r="N3" s="251"/>
      <c r="O3" s="251" t="s">
        <v>27</v>
      </c>
      <c r="P3" s="251"/>
      <c r="Q3" s="251"/>
      <c r="R3" s="251"/>
      <c r="S3" s="251"/>
      <c r="T3" s="251" t="s">
        <v>27</v>
      </c>
      <c r="U3" s="254" t="s">
        <v>4</v>
      </c>
      <c r="V3" s="3"/>
      <c r="W3" s="252"/>
      <c r="X3" s="252"/>
      <c r="Y3" s="28"/>
      <c r="Z3" s="28" t="s">
        <v>2</v>
      </c>
      <c r="AA3" s="28"/>
      <c r="AB3" s="252"/>
      <c r="AC3" s="252"/>
      <c r="AD3" s="252"/>
      <c r="AE3" s="252"/>
    </row>
    <row r="4" spans="1:31" x14ac:dyDescent="0.25">
      <c r="A4" s="1"/>
      <c r="B4" s="21" t="s">
        <v>928</v>
      </c>
      <c r="C4" s="348"/>
      <c r="D4" s="348"/>
      <c r="E4" s="253"/>
      <c r="F4" s="3"/>
      <c r="G4" s="4"/>
      <c r="H4" s="253"/>
      <c r="I4" s="253"/>
      <c r="J4" s="253"/>
      <c r="K4" s="253"/>
      <c r="L4" s="251" t="s">
        <v>28</v>
      </c>
      <c r="M4" s="251" t="s">
        <v>12</v>
      </c>
      <c r="N4" s="251" t="s">
        <v>4</v>
      </c>
      <c r="O4" s="251" t="s">
        <v>9</v>
      </c>
      <c r="P4" s="251" t="s">
        <v>8</v>
      </c>
      <c r="Q4" s="251"/>
      <c r="R4" s="251"/>
      <c r="S4" s="251"/>
      <c r="T4" s="251" t="s">
        <v>9</v>
      </c>
      <c r="U4" s="254" t="s">
        <v>3</v>
      </c>
      <c r="V4" s="3" t="s">
        <v>4</v>
      </c>
      <c r="W4" s="252"/>
      <c r="X4" s="252"/>
      <c r="Y4" s="28" t="s">
        <v>8</v>
      </c>
      <c r="Z4" s="28" t="s">
        <v>3</v>
      </c>
      <c r="AA4" s="252"/>
      <c r="AB4" s="252"/>
      <c r="AC4" s="252" t="s">
        <v>4</v>
      </c>
      <c r="AD4" s="252"/>
      <c r="AE4" s="252"/>
    </row>
    <row r="5" spans="1:31" x14ac:dyDescent="0.25">
      <c r="A5" s="1"/>
      <c r="B5" s="1" t="s">
        <v>927</v>
      </c>
      <c r="C5" s="348"/>
      <c r="D5" s="348"/>
      <c r="E5" s="253"/>
      <c r="F5" s="3"/>
      <c r="G5" s="4"/>
      <c r="H5" s="253"/>
      <c r="I5" s="253"/>
      <c r="J5" s="253"/>
      <c r="K5" s="253"/>
      <c r="L5" s="251" t="s">
        <v>17</v>
      </c>
      <c r="M5" s="251" t="s">
        <v>15</v>
      </c>
      <c r="N5" s="251" t="s">
        <v>9</v>
      </c>
      <c r="O5" s="251" t="s">
        <v>1</v>
      </c>
      <c r="P5" s="251" t="s">
        <v>2</v>
      </c>
      <c r="Q5" s="251"/>
      <c r="R5" s="251"/>
      <c r="S5" s="251"/>
      <c r="T5" s="251" t="s">
        <v>1</v>
      </c>
      <c r="U5" s="254" t="s">
        <v>8</v>
      </c>
      <c r="V5" s="3" t="s">
        <v>3</v>
      </c>
      <c r="W5" s="252"/>
      <c r="X5" s="252"/>
      <c r="Y5" s="28" t="s">
        <v>2</v>
      </c>
      <c r="Z5" s="28" t="s">
        <v>9</v>
      </c>
      <c r="AA5" s="252"/>
      <c r="AB5" s="252"/>
      <c r="AC5" s="252" t="s">
        <v>9</v>
      </c>
      <c r="AE5" s="252" t="s">
        <v>7</v>
      </c>
    </row>
    <row r="6" spans="1:31" x14ac:dyDescent="0.25">
      <c r="A6" s="1"/>
      <c r="B6" s="1"/>
      <c r="C6" s="348"/>
      <c r="D6" s="348"/>
      <c r="E6" s="253"/>
      <c r="F6" s="3"/>
      <c r="G6" s="4"/>
      <c r="H6" s="253"/>
      <c r="I6" s="253"/>
      <c r="J6" s="253"/>
      <c r="K6" s="253"/>
      <c r="L6" s="251"/>
      <c r="M6" s="251" t="s">
        <v>17</v>
      </c>
      <c r="N6" s="251" t="s">
        <v>1</v>
      </c>
      <c r="O6" s="251" t="s">
        <v>12</v>
      </c>
      <c r="P6" s="251" t="s">
        <v>14</v>
      </c>
      <c r="Q6" s="251" t="s">
        <v>16</v>
      </c>
      <c r="R6" s="251"/>
      <c r="S6" s="251" t="s">
        <v>8</v>
      </c>
      <c r="T6" s="251" t="s">
        <v>12</v>
      </c>
      <c r="U6" s="254"/>
      <c r="V6" s="3" t="s">
        <v>4</v>
      </c>
      <c r="W6" s="252" t="s">
        <v>8</v>
      </c>
      <c r="X6" s="252"/>
      <c r="Y6" s="28" t="s">
        <v>14</v>
      </c>
      <c r="Z6" s="28" t="s">
        <v>12</v>
      </c>
      <c r="AA6" s="252"/>
      <c r="AB6" s="252" t="s">
        <v>16</v>
      </c>
      <c r="AC6" s="252" t="s">
        <v>1</v>
      </c>
      <c r="AD6" s="252" t="s">
        <v>13</v>
      </c>
      <c r="AE6" s="252" t="s">
        <v>3</v>
      </c>
    </row>
    <row r="7" spans="1:31" x14ac:dyDescent="0.25">
      <c r="A7" s="1"/>
      <c r="B7" s="117"/>
      <c r="C7" s="117"/>
      <c r="D7" s="117"/>
      <c r="E7" s="253"/>
      <c r="F7" s="3"/>
      <c r="G7" s="4"/>
      <c r="H7" s="253"/>
      <c r="I7" s="253"/>
      <c r="J7" s="253"/>
      <c r="K7" s="253"/>
      <c r="L7" s="251" t="s">
        <v>1</v>
      </c>
      <c r="M7" s="251" t="s">
        <v>1</v>
      </c>
      <c r="N7" s="251" t="s">
        <v>13</v>
      </c>
      <c r="O7" s="251" t="s">
        <v>14</v>
      </c>
      <c r="P7" s="251" t="s">
        <v>11</v>
      </c>
      <c r="Q7" s="251" t="s">
        <v>3</v>
      </c>
      <c r="R7" s="251" t="s">
        <v>2</v>
      </c>
      <c r="S7" s="251" t="s">
        <v>3</v>
      </c>
      <c r="T7" s="251" t="s">
        <v>14</v>
      </c>
      <c r="U7" s="254" t="s">
        <v>9</v>
      </c>
      <c r="V7" s="3" t="s">
        <v>14</v>
      </c>
      <c r="W7" s="252" t="s">
        <v>3</v>
      </c>
      <c r="X7" s="252" t="s">
        <v>15</v>
      </c>
      <c r="Y7" s="252" t="s">
        <v>11</v>
      </c>
      <c r="Z7" s="252" t="s">
        <v>15</v>
      </c>
      <c r="AA7" s="252" t="s">
        <v>1</v>
      </c>
      <c r="AB7" s="252" t="s">
        <v>3</v>
      </c>
      <c r="AC7" s="252" t="s">
        <v>13</v>
      </c>
      <c r="AD7" s="252" t="s">
        <v>14</v>
      </c>
      <c r="AE7" s="252" t="s">
        <v>9</v>
      </c>
    </row>
    <row r="8" spans="1:31" x14ac:dyDescent="0.25">
      <c r="A8" s="1"/>
      <c r="B8" s="253"/>
      <c r="C8" s="253"/>
      <c r="D8" s="253"/>
      <c r="E8" s="253"/>
      <c r="F8" s="3"/>
      <c r="G8" s="4"/>
      <c r="H8" s="253"/>
      <c r="I8" s="253"/>
      <c r="J8" s="253"/>
      <c r="K8" s="253"/>
      <c r="L8" s="251" t="s">
        <v>14</v>
      </c>
      <c r="M8" s="251" t="s">
        <v>14</v>
      </c>
      <c r="N8" s="251" t="s">
        <v>3</v>
      </c>
      <c r="O8" s="251" t="s">
        <v>1</v>
      </c>
      <c r="P8" s="251" t="s">
        <v>6</v>
      </c>
      <c r="Q8" s="251" t="s">
        <v>2</v>
      </c>
      <c r="R8" s="251" t="s">
        <v>16</v>
      </c>
      <c r="S8" s="251" t="s">
        <v>9</v>
      </c>
      <c r="T8" s="251" t="s">
        <v>1</v>
      </c>
      <c r="U8" s="254" t="s">
        <v>8</v>
      </c>
      <c r="V8" s="3" t="s">
        <v>2</v>
      </c>
      <c r="W8" s="252" t="s">
        <v>9</v>
      </c>
      <c r="X8" s="252" t="s">
        <v>14</v>
      </c>
      <c r="Y8" s="252" t="s">
        <v>6</v>
      </c>
      <c r="Z8" s="252" t="s">
        <v>17</v>
      </c>
      <c r="AA8" s="252" t="s">
        <v>14</v>
      </c>
      <c r="AB8" s="252" t="s">
        <v>2</v>
      </c>
      <c r="AC8" s="252" t="s">
        <v>3</v>
      </c>
      <c r="AD8" s="252" t="s">
        <v>16</v>
      </c>
      <c r="AE8" s="252" t="s">
        <v>12</v>
      </c>
    </row>
    <row r="9" spans="1:31" x14ac:dyDescent="0.25">
      <c r="A9" s="1"/>
      <c r="B9" s="253"/>
      <c r="C9" s="253"/>
      <c r="D9" s="253"/>
      <c r="E9" s="253"/>
      <c r="F9" s="3"/>
      <c r="G9" s="4"/>
      <c r="H9" s="253"/>
      <c r="I9" s="253"/>
      <c r="J9" s="253"/>
      <c r="K9" s="253"/>
      <c r="L9" s="251" t="s">
        <v>28</v>
      </c>
      <c r="M9" s="251" t="s">
        <v>28</v>
      </c>
      <c r="N9" s="251" t="s">
        <v>4</v>
      </c>
      <c r="O9" s="251" t="s">
        <v>15</v>
      </c>
      <c r="P9" s="251" t="s">
        <v>17</v>
      </c>
      <c r="Q9" s="251" t="s">
        <v>17</v>
      </c>
      <c r="R9" s="251" t="s">
        <v>15</v>
      </c>
      <c r="S9" s="251" t="s">
        <v>4</v>
      </c>
      <c r="T9" s="251" t="s">
        <v>15</v>
      </c>
      <c r="U9" s="254" t="s">
        <v>16</v>
      </c>
      <c r="V9" s="3" t="s">
        <v>16</v>
      </c>
      <c r="W9" s="252" t="s">
        <v>4</v>
      </c>
      <c r="X9" s="252" t="s">
        <v>13</v>
      </c>
      <c r="Y9" s="252" t="s">
        <v>17</v>
      </c>
      <c r="Z9" s="252" t="s">
        <v>1</v>
      </c>
      <c r="AA9" s="252" t="s">
        <v>28</v>
      </c>
      <c r="AB9" s="252" t="s">
        <v>17</v>
      </c>
      <c r="AC9" s="252" t="s">
        <v>4</v>
      </c>
      <c r="AD9" s="252" t="s">
        <v>16</v>
      </c>
      <c r="AE9" s="252" t="s">
        <v>15</v>
      </c>
    </row>
    <row r="10" spans="1:31" x14ac:dyDescent="0.25">
      <c r="A10" s="1" t="s">
        <v>18</v>
      </c>
      <c r="B10" s="253" t="s">
        <v>19</v>
      </c>
      <c r="C10" s="253" t="s">
        <v>20</v>
      </c>
      <c r="D10" s="253" t="s">
        <v>21</v>
      </c>
      <c r="E10" s="253" t="s">
        <v>720</v>
      </c>
      <c r="F10" s="253" t="s">
        <v>122</v>
      </c>
      <c r="G10" s="3" t="s">
        <v>25</v>
      </c>
      <c r="H10" s="4" t="s">
        <v>22</v>
      </c>
      <c r="I10" s="253" t="s">
        <v>23</v>
      </c>
      <c r="J10" s="253"/>
      <c r="K10" s="253" t="s">
        <v>24</v>
      </c>
      <c r="L10" s="259" t="s">
        <v>853</v>
      </c>
      <c r="M10" s="259" t="s">
        <v>929</v>
      </c>
      <c r="N10" s="259" t="s">
        <v>350</v>
      </c>
      <c r="O10" s="259" t="s">
        <v>931</v>
      </c>
      <c r="P10" s="259" t="s">
        <v>176</v>
      </c>
      <c r="Q10" s="259" t="s">
        <v>715</v>
      </c>
      <c r="R10" s="259" t="s">
        <v>787</v>
      </c>
      <c r="S10" s="259" t="s">
        <v>723</v>
      </c>
      <c r="T10" s="259" t="s">
        <v>511</v>
      </c>
    </row>
    <row r="11" spans="1:31" x14ac:dyDescent="0.25">
      <c r="A11" s="55">
        <v>1</v>
      </c>
      <c r="B11" s="80" t="s">
        <v>148</v>
      </c>
      <c r="C11" s="80" t="s">
        <v>43</v>
      </c>
      <c r="D11" s="80"/>
      <c r="E11" s="80" t="s">
        <v>550</v>
      </c>
      <c r="F11" s="55" t="str">
        <f t="shared" ref="F11:F42" si="0">LEFT(H11,1)</f>
        <v>B</v>
      </c>
      <c r="G11" s="81">
        <v>1</v>
      </c>
      <c r="H11" s="82" t="s">
        <v>46</v>
      </c>
      <c r="I11" s="83" t="s">
        <v>936</v>
      </c>
      <c r="J11" s="83" t="s">
        <v>937</v>
      </c>
      <c r="K11" s="116">
        <f t="shared" ref="K11:K42" si="1">J11*0.0283</f>
        <v>10.386099999999999</v>
      </c>
      <c r="L11" s="80">
        <v>1</v>
      </c>
      <c r="M11" s="80">
        <v>1</v>
      </c>
      <c r="N11" s="80"/>
      <c r="O11" s="80"/>
      <c r="P11" s="80"/>
      <c r="Q11" s="80"/>
      <c r="R11" s="80">
        <v>1</v>
      </c>
      <c r="S11" s="80"/>
      <c r="T11" s="80"/>
      <c r="U11" s="19">
        <f t="shared" ref="U11:U42" si="2">SUM(W11:AE11)</f>
        <v>3</v>
      </c>
      <c r="V11" s="36">
        <f t="shared" ref="V11:V42" si="3">SUM(L11:U11)</f>
        <v>6</v>
      </c>
      <c r="W11" s="30"/>
      <c r="X11" s="31"/>
      <c r="Y11" s="31"/>
      <c r="Z11" s="31"/>
      <c r="AA11" s="31"/>
      <c r="AB11" s="31"/>
      <c r="AC11" s="31"/>
      <c r="AD11" s="31"/>
      <c r="AE11" s="31">
        <v>3</v>
      </c>
    </row>
    <row r="12" spans="1:31" x14ac:dyDescent="0.25">
      <c r="A12" s="85">
        <v>2</v>
      </c>
      <c r="B12" s="54" t="s">
        <v>132</v>
      </c>
      <c r="C12" s="54" t="s">
        <v>49</v>
      </c>
      <c r="D12" s="54"/>
      <c r="E12" s="55" t="s">
        <v>550</v>
      </c>
      <c r="F12" s="55" t="str">
        <f t="shared" si="0"/>
        <v>A</v>
      </c>
      <c r="G12" s="56">
        <v>1</v>
      </c>
      <c r="H12" s="57" t="s">
        <v>57</v>
      </c>
      <c r="I12" s="58" t="s">
        <v>938</v>
      </c>
      <c r="J12" s="70" t="s">
        <v>939</v>
      </c>
      <c r="K12" s="115">
        <f t="shared" si="1"/>
        <v>6.2542999999999997</v>
      </c>
      <c r="L12" s="54">
        <v>2</v>
      </c>
      <c r="M12" s="54"/>
      <c r="N12" s="54"/>
      <c r="O12" s="54"/>
      <c r="P12" s="54"/>
      <c r="Q12" s="54"/>
      <c r="R12" s="54">
        <v>2</v>
      </c>
      <c r="S12" s="54">
        <v>2</v>
      </c>
      <c r="T12" s="54"/>
      <c r="U12" s="19">
        <f t="shared" si="2"/>
        <v>0</v>
      </c>
      <c r="V12" s="61">
        <f t="shared" si="3"/>
        <v>6</v>
      </c>
      <c r="W12" s="33"/>
      <c r="X12" s="34"/>
      <c r="Y12" s="34"/>
      <c r="Z12" s="34"/>
      <c r="AA12" s="34"/>
      <c r="AB12" s="34"/>
      <c r="AC12" s="34"/>
      <c r="AD12" s="34"/>
      <c r="AE12" s="34"/>
    </row>
    <row r="13" spans="1:31" x14ac:dyDescent="0.25">
      <c r="A13" s="54">
        <v>3</v>
      </c>
      <c r="B13" s="85" t="s">
        <v>130</v>
      </c>
      <c r="C13" s="85" t="s">
        <v>39</v>
      </c>
      <c r="D13" s="85"/>
      <c r="E13" s="80" t="s">
        <v>550</v>
      </c>
      <c r="F13" s="55" t="str">
        <f t="shared" si="0"/>
        <v>C</v>
      </c>
      <c r="G13" s="81">
        <v>1</v>
      </c>
      <c r="H13" s="87" t="s">
        <v>267</v>
      </c>
      <c r="I13" s="25" t="s">
        <v>932</v>
      </c>
      <c r="J13" s="25" t="s">
        <v>933</v>
      </c>
      <c r="K13" s="116">
        <f t="shared" si="1"/>
        <v>2.1649499999999997</v>
      </c>
      <c r="L13" s="85">
        <v>1</v>
      </c>
      <c r="M13" s="85"/>
      <c r="N13" s="85"/>
      <c r="O13" s="85"/>
      <c r="P13" s="85"/>
      <c r="Q13" s="85"/>
      <c r="R13" s="85"/>
      <c r="S13" s="85">
        <v>1</v>
      </c>
      <c r="T13" s="85"/>
      <c r="U13" s="19">
        <f t="shared" si="2"/>
        <v>5</v>
      </c>
      <c r="V13" s="36">
        <f t="shared" si="3"/>
        <v>7</v>
      </c>
      <c r="W13" s="33"/>
      <c r="X13" s="34">
        <v>1</v>
      </c>
      <c r="Y13" s="34"/>
      <c r="Z13" s="34"/>
      <c r="AA13" s="34"/>
      <c r="AB13" s="34"/>
      <c r="AC13" s="34"/>
      <c r="AD13" s="34">
        <v>1</v>
      </c>
      <c r="AE13" s="34">
        <v>3</v>
      </c>
    </row>
    <row r="14" spans="1:31" x14ac:dyDescent="0.25">
      <c r="A14" s="54">
        <v>4</v>
      </c>
      <c r="B14" s="85" t="s">
        <v>191</v>
      </c>
      <c r="C14" s="85" t="s">
        <v>49</v>
      </c>
      <c r="D14" s="85"/>
      <c r="E14" s="80" t="s">
        <v>550</v>
      </c>
      <c r="F14" s="55" t="str">
        <f t="shared" si="0"/>
        <v>A</v>
      </c>
      <c r="G14" s="86">
        <v>2</v>
      </c>
      <c r="H14" s="87" t="s">
        <v>62</v>
      </c>
      <c r="I14" s="25" t="s">
        <v>860</v>
      </c>
      <c r="J14" s="25" t="s">
        <v>861</v>
      </c>
      <c r="K14" s="116">
        <f t="shared" si="1"/>
        <v>4.2450000000000001</v>
      </c>
      <c r="L14" s="85">
        <v>1</v>
      </c>
      <c r="M14" s="85"/>
      <c r="N14" s="85"/>
      <c r="O14" s="85"/>
      <c r="P14" s="85"/>
      <c r="Q14" s="85"/>
      <c r="R14" s="85">
        <v>2</v>
      </c>
      <c r="S14" s="85"/>
      <c r="T14" s="85"/>
      <c r="U14" s="19">
        <f t="shared" si="2"/>
        <v>1</v>
      </c>
      <c r="V14" s="36">
        <f t="shared" si="3"/>
        <v>4</v>
      </c>
      <c r="W14" s="33"/>
      <c r="X14" s="34"/>
      <c r="Y14" s="34"/>
      <c r="Z14" s="34"/>
      <c r="AA14" s="34"/>
      <c r="AB14" s="34"/>
      <c r="AC14" s="34">
        <v>1</v>
      </c>
      <c r="AD14" s="34"/>
      <c r="AE14" s="34"/>
    </row>
    <row r="15" spans="1:31" x14ac:dyDescent="0.25">
      <c r="A15" s="85">
        <v>5</v>
      </c>
      <c r="B15" s="54" t="s">
        <v>595</v>
      </c>
      <c r="C15" s="54" t="s">
        <v>335</v>
      </c>
      <c r="D15" s="54"/>
      <c r="E15" s="55" t="s">
        <v>550</v>
      </c>
      <c r="F15" s="55" t="str">
        <f t="shared" si="0"/>
        <v>C</v>
      </c>
      <c r="G15" s="63">
        <v>2</v>
      </c>
      <c r="H15" s="57" t="s">
        <v>263</v>
      </c>
      <c r="I15" s="58" t="s">
        <v>944</v>
      </c>
      <c r="J15" s="58" t="s">
        <v>883</v>
      </c>
      <c r="K15" s="115">
        <f t="shared" si="1"/>
        <v>2.0659000000000001</v>
      </c>
      <c r="L15" s="54">
        <v>1</v>
      </c>
      <c r="M15" s="54"/>
      <c r="N15" s="54"/>
      <c r="O15" s="54"/>
      <c r="P15" s="54"/>
      <c r="Q15" s="54">
        <v>1</v>
      </c>
      <c r="R15" s="54"/>
      <c r="S15" s="54"/>
      <c r="T15" s="54"/>
      <c r="U15" s="19">
        <f t="shared" si="2"/>
        <v>1</v>
      </c>
      <c r="V15" s="61">
        <f t="shared" si="3"/>
        <v>3</v>
      </c>
      <c r="W15" s="33"/>
      <c r="X15" s="34"/>
      <c r="Y15" s="34"/>
      <c r="Z15" s="34"/>
      <c r="AA15" s="34"/>
      <c r="AB15" s="34"/>
      <c r="AC15" s="34"/>
      <c r="AD15" s="34"/>
      <c r="AE15" s="34">
        <v>1</v>
      </c>
    </row>
    <row r="16" spans="1:31" x14ac:dyDescent="0.25">
      <c r="A16" s="85">
        <v>6</v>
      </c>
      <c r="B16" s="54" t="s">
        <v>510</v>
      </c>
      <c r="C16" s="54" t="s">
        <v>335</v>
      </c>
      <c r="D16" s="54"/>
      <c r="E16" s="55" t="s">
        <v>670</v>
      </c>
      <c r="F16" s="55" t="str">
        <f t="shared" si="0"/>
        <v>B</v>
      </c>
      <c r="G16" s="56">
        <v>2</v>
      </c>
      <c r="H16" s="57" t="s">
        <v>97</v>
      </c>
      <c r="I16" s="58" t="s">
        <v>949</v>
      </c>
      <c r="J16" s="58" t="s">
        <v>950</v>
      </c>
      <c r="K16" s="115">
        <f t="shared" si="1"/>
        <v>1.9526999999999999</v>
      </c>
      <c r="L16" s="54">
        <v>1</v>
      </c>
      <c r="M16" s="54"/>
      <c r="N16" s="54"/>
      <c r="O16" s="54"/>
      <c r="P16" s="54">
        <v>1</v>
      </c>
      <c r="Q16" s="54"/>
      <c r="R16" s="54"/>
      <c r="S16" s="54"/>
      <c r="T16" s="54"/>
      <c r="U16" s="19">
        <f t="shared" si="2"/>
        <v>0</v>
      </c>
      <c r="V16" s="61">
        <f t="shared" si="3"/>
        <v>2</v>
      </c>
      <c r="W16" s="33"/>
      <c r="X16" s="34"/>
      <c r="Y16" s="34"/>
      <c r="Z16" s="34"/>
      <c r="AA16" s="34"/>
      <c r="AB16" s="34"/>
      <c r="AC16" s="34"/>
      <c r="AD16" s="34"/>
      <c r="AE16" s="34"/>
    </row>
    <row r="17" spans="1:31" x14ac:dyDescent="0.25">
      <c r="A17" s="85">
        <v>7</v>
      </c>
      <c r="B17" s="85" t="s">
        <v>134</v>
      </c>
      <c r="C17" s="85" t="s">
        <v>127</v>
      </c>
      <c r="D17" s="85"/>
      <c r="E17" s="80" t="s">
        <v>550</v>
      </c>
      <c r="F17" s="55" t="str">
        <f t="shared" si="0"/>
        <v>A</v>
      </c>
      <c r="G17" s="81">
        <v>3</v>
      </c>
      <c r="H17" s="87" t="s">
        <v>356</v>
      </c>
      <c r="I17" s="25" t="s">
        <v>940</v>
      </c>
      <c r="J17" s="25" t="s">
        <v>941</v>
      </c>
      <c r="K17" s="116">
        <f t="shared" si="1"/>
        <v>3.0846999999999998</v>
      </c>
      <c r="L17" s="85">
        <v>1</v>
      </c>
      <c r="M17" s="85"/>
      <c r="N17" s="85"/>
      <c r="O17" s="85"/>
      <c r="P17" s="85"/>
      <c r="Q17" s="85"/>
      <c r="R17" s="85">
        <v>2</v>
      </c>
      <c r="S17" s="85"/>
      <c r="T17" s="85"/>
      <c r="U17" s="19">
        <f t="shared" si="2"/>
        <v>7</v>
      </c>
      <c r="V17" s="36">
        <f t="shared" si="3"/>
        <v>10</v>
      </c>
      <c r="W17" s="33"/>
      <c r="X17" s="34"/>
      <c r="Y17" s="34">
        <v>2</v>
      </c>
      <c r="Z17" s="34"/>
      <c r="AA17" s="34"/>
      <c r="AB17" s="34">
        <v>1</v>
      </c>
      <c r="AC17" s="34"/>
      <c r="AD17" s="34">
        <v>4</v>
      </c>
      <c r="AE17" s="34"/>
    </row>
    <row r="18" spans="1:31" x14ac:dyDescent="0.25">
      <c r="A18" s="54">
        <v>8</v>
      </c>
      <c r="B18" s="54" t="s">
        <v>526</v>
      </c>
      <c r="C18" s="54" t="s">
        <v>53</v>
      </c>
      <c r="D18" s="54"/>
      <c r="E18" s="55" t="s">
        <v>550</v>
      </c>
      <c r="F18" s="55" t="str">
        <f t="shared" si="0"/>
        <v>C</v>
      </c>
      <c r="G18" s="56">
        <v>3</v>
      </c>
      <c r="H18" s="57" t="s">
        <v>264</v>
      </c>
      <c r="I18" s="58" t="s">
        <v>497</v>
      </c>
      <c r="J18" s="58" t="s">
        <v>395</v>
      </c>
      <c r="K18" s="115">
        <f t="shared" si="1"/>
        <v>1.8111999999999999</v>
      </c>
      <c r="L18" s="54">
        <v>1</v>
      </c>
      <c r="M18" s="54"/>
      <c r="N18" s="54"/>
      <c r="O18" s="54"/>
      <c r="P18" s="54"/>
      <c r="Q18" s="54">
        <v>1</v>
      </c>
      <c r="R18" s="54"/>
      <c r="S18" s="54"/>
      <c r="T18" s="54"/>
      <c r="U18" s="19">
        <f t="shared" si="2"/>
        <v>2</v>
      </c>
      <c r="V18" s="61">
        <f t="shared" si="3"/>
        <v>4</v>
      </c>
      <c r="W18" s="33"/>
      <c r="X18" s="34"/>
      <c r="Y18" s="34"/>
      <c r="Z18" s="34"/>
      <c r="AA18" s="34"/>
      <c r="AB18" s="34"/>
      <c r="AC18" s="34"/>
      <c r="AD18" s="34"/>
      <c r="AE18" s="34">
        <v>2</v>
      </c>
    </row>
    <row r="19" spans="1:31" x14ac:dyDescent="0.25">
      <c r="A19" s="54">
        <v>9</v>
      </c>
      <c r="B19" s="85" t="s">
        <v>125</v>
      </c>
      <c r="C19" s="85" t="s">
        <v>39</v>
      </c>
      <c r="D19" s="85"/>
      <c r="E19" s="80" t="s">
        <v>550</v>
      </c>
      <c r="F19" s="55" t="str">
        <f t="shared" si="0"/>
        <v>B</v>
      </c>
      <c r="G19" s="81">
        <v>3</v>
      </c>
      <c r="H19" s="87" t="s">
        <v>336</v>
      </c>
      <c r="I19" s="25" t="s">
        <v>391</v>
      </c>
      <c r="J19" s="25" t="s">
        <v>392</v>
      </c>
      <c r="K19" s="116">
        <f t="shared" si="1"/>
        <v>1.0470999999999999</v>
      </c>
      <c r="L19" s="85"/>
      <c r="M19" s="85"/>
      <c r="N19" s="85"/>
      <c r="O19" s="85"/>
      <c r="P19" s="85"/>
      <c r="Q19" s="85"/>
      <c r="R19" s="85">
        <v>1</v>
      </c>
      <c r="S19" s="85"/>
      <c r="T19" s="85"/>
      <c r="U19" s="19">
        <f t="shared" si="2"/>
        <v>7</v>
      </c>
      <c r="V19" s="36">
        <f t="shared" si="3"/>
        <v>8</v>
      </c>
      <c r="W19" s="33"/>
      <c r="X19" s="34"/>
      <c r="Y19" s="34"/>
      <c r="Z19" s="34"/>
      <c r="AA19" s="34">
        <v>1</v>
      </c>
      <c r="AB19" s="34"/>
      <c r="AC19" s="34"/>
      <c r="AD19" s="34">
        <v>3</v>
      </c>
      <c r="AE19" s="34">
        <v>3</v>
      </c>
    </row>
    <row r="20" spans="1:31" x14ac:dyDescent="0.25">
      <c r="A20" s="54">
        <v>10</v>
      </c>
      <c r="B20" s="85" t="s">
        <v>538</v>
      </c>
      <c r="C20" s="85" t="s">
        <v>349</v>
      </c>
      <c r="D20" s="85"/>
      <c r="E20" s="80" t="s">
        <v>550</v>
      </c>
      <c r="F20" s="55" t="str">
        <f t="shared" si="0"/>
        <v>A</v>
      </c>
      <c r="G20" s="86">
        <v>4</v>
      </c>
      <c r="H20" s="87" t="s">
        <v>280</v>
      </c>
      <c r="I20" s="25" t="s">
        <v>799</v>
      </c>
      <c r="J20" s="25" t="s">
        <v>800</v>
      </c>
      <c r="K20" s="116">
        <f t="shared" si="1"/>
        <v>2.2639999999999998</v>
      </c>
      <c r="L20" s="85"/>
      <c r="M20" s="85"/>
      <c r="N20" s="85"/>
      <c r="O20" s="85"/>
      <c r="P20" s="85">
        <v>1</v>
      </c>
      <c r="Q20" s="85">
        <v>1</v>
      </c>
      <c r="R20" s="85">
        <v>2</v>
      </c>
      <c r="S20" s="85"/>
      <c r="T20" s="85"/>
      <c r="U20" s="19">
        <f t="shared" si="2"/>
        <v>2</v>
      </c>
      <c r="V20" s="36">
        <f t="shared" si="3"/>
        <v>6</v>
      </c>
      <c r="W20" s="33"/>
      <c r="X20" s="34"/>
      <c r="Y20" s="34"/>
      <c r="Z20" s="34"/>
      <c r="AA20" s="34"/>
      <c r="AB20" s="34"/>
      <c r="AC20" s="34"/>
      <c r="AD20" s="34">
        <v>1</v>
      </c>
      <c r="AE20" s="34">
        <v>1</v>
      </c>
    </row>
    <row r="21" spans="1:31" x14ac:dyDescent="0.25">
      <c r="A21" s="85">
        <v>11</v>
      </c>
      <c r="B21" s="54" t="s">
        <v>509</v>
      </c>
      <c r="C21" s="54" t="s">
        <v>335</v>
      </c>
      <c r="D21" s="54"/>
      <c r="E21" s="55" t="s">
        <v>550</v>
      </c>
      <c r="F21" s="55" t="str">
        <f t="shared" si="0"/>
        <v>C</v>
      </c>
      <c r="G21" s="63">
        <v>4</v>
      </c>
      <c r="H21" s="57" t="s">
        <v>268</v>
      </c>
      <c r="I21" s="58" t="s">
        <v>945</v>
      </c>
      <c r="J21" s="58" t="s">
        <v>946</v>
      </c>
      <c r="K21" s="115">
        <f t="shared" si="1"/>
        <v>1.1036999999999999</v>
      </c>
      <c r="L21" s="54">
        <v>1</v>
      </c>
      <c r="M21" s="54"/>
      <c r="N21" s="54"/>
      <c r="O21" s="54"/>
      <c r="P21" s="54"/>
      <c r="Q21" s="54"/>
      <c r="R21" s="54"/>
      <c r="S21" s="54"/>
      <c r="T21" s="54"/>
      <c r="U21" s="19">
        <f t="shared" si="2"/>
        <v>0</v>
      </c>
      <c r="V21" s="61">
        <f t="shared" si="3"/>
        <v>1</v>
      </c>
      <c r="W21" s="33"/>
      <c r="X21" s="34"/>
      <c r="Y21" s="34"/>
      <c r="Z21" s="34"/>
      <c r="AA21" s="34"/>
      <c r="AB21" s="34"/>
      <c r="AC21" s="34"/>
      <c r="AD21" s="34"/>
      <c r="AE21" s="34"/>
    </row>
    <row r="22" spans="1:31" x14ac:dyDescent="0.25">
      <c r="A22" s="54">
        <v>12</v>
      </c>
      <c r="B22" s="54" t="s">
        <v>563</v>
      </c>
      <c r="C22" s="54" t="s">
        <v>49</v>
      </c>
      <c r="D22" s="54"/>
      <c r="E22" s="55" t="s">
        <v>550</v>
      </c>
      <c r="F22" s="55" t="str">
        <f t="shared" si="0"/>
        <v>B</v>
      </c>
      <c r="G22" s="56">
        <v>4</v>
      </c>
      <c r="H22" s="57" t="s">
        <v>35</v>
      </c>
      <c r="I22" s="58" t="s">
        <v>217</v>
      </c>
      <c r="J22" s="58" t="s">
        <v>218</v>
      </c>
      <c r="K22" s="115">
        <f t="shared" si="1"/>
        <v>0.90559999999999996</v>
      </c>
      <c r="L22" s="54"/>
      <c r="M22" s="54"/>
      <c r="N22" s="54"/>
      <c r="O22" s="54"/>
      <c r="P22" s="54"/>
      <c r="Q22" s="54"/>
      <c r="R22" s="54">
        <v>1</v>
      </c>
      <c r="S22" s="54"/>
      <c r="T22" s="54"/>
      <c r="U22" s="19">
        <f t="shared" si="2"/>
        <v>2</v>
      </c>
      <c r="V22" s="61">
        <f t="shared" si="3"/>
        <v>3</v>
      </c>
      <c r="W22" s="33"/>
      <c r="X22" s="34"/>
      <c r="Y22" s="34"/>
      <c r="Z22" s="34"/>
      <c r="AA22" s="34"/>
      <c r="AB22" s="34"/>
      <c r="AC22" s="34"/>
      <c r="AD22" s="34">
        <v>2</v>
      </c>
      <c r="AE22" s="34"/>
    </row>
    <row r="23" spans="1:31" x14ac:dyDescent="0.25">
      <c r="A23" s="54">
        <v>13</v>
      </c>
      <c r="B23" s="54" t="s">
        <v>525</v>
      </c>
      <c r="C23" s="54" t="s">
        <v>49</v>
      </c>
      <c r="D23" s="54"/>
      <c r="E23" s="55" t="s">
        <v>550</v>
      </c>
      <c r="F23" s="55" t="str">
        <f t="shared" si="0"/>
        <v>A</v>
      </c>
      <c r="G23" s="63">
        <v>5</v>
      </c>
      <c r="H23" s="57" t="s">
        <v>290</v>
      </c>
      <c r="I23" s="58" t="s">
        <v>942</v>
      </c>
      <c r="J23" s="58" t="s">
        <v>943</v>
      </c>
      <c r="K23" s="115">
        <f t="shared" si="1"/>
        <v>2.0517499999999997</v>
      </c>
      <c r="L23" s="54">
        <v>1</v>
      </c>
      <c r="M23" s="54"/>
      <c r="N23" s="54"/>
      <c r="O23" s="54">
        <v>2</v>
      </c>
      <c r="P23" s="54"/>
      <c r="Q23" s="54"/>
      <c r="R23" s="54"/>
      <c r="S23" s="54"/>
      <c r="T23" s="54"/>
      <c r="U23" s="19">
        <f t="shared" si="2"/>
        <v>1</v>
      </c>
      <c r="V23" s="61">
        <f t="shared" si="3"/>
        <v>4</v>
      </c>
      <c r="W23" s="33"/>
      <c r="X23" s="34"/>
      <c r="Y23" s="34"/>
      <c r="Z23" s="34"/>
      <c r="AA23" s="34"/>
      <c r="AB23" s="34"/>
      <c r="AC23" s="34"/>
      <c r="AD23" s="34">
        <v>1</v>
      </c>
      <c r="AE23" s="34"/>
    </row>
    <row r="24" spans="1:31" x14ac:dyDescent="0.25">
      <c r="A24" s="54">
        <v>14</v>
      </c>
      <c r="B24" s="54" t="s">
        <v>533</v>
      </c>
      <c r="C24" s="54" t="s">
        <v>39</v>
      </c>
      <c r="D24" s="54"/>
      <c r="E24" s="55" t="s">
        <v>550</v>
      </c>
      <c r="F24" s="55" t="str">
        <f t="shared" si="0"/>
        <v>C</v>
      </c>
      <c r="G24" s="56">
        <v>5</v>
      </c>
      <c r="H24" s="57" t="s">
        <v>430</v>
      </c>
      <c r="I24" s="58" t="s">
        <v>753</v>
      </c>
      <c r="J24" s="58" t="s">
        <v>754</v>
      </c>
      <c r="K24" s="115">
        <f t="shared" si="1"/>
        <v>1.0541749999999999</v>
      </c>
      <c r="L24" s="54"/>
      <c r="M24" s="54"/>
      <c r="N24" s="54"/>
      <c r="O24" s="54"/>
      <c r="P24" s="54"/>
      <c r="Q24" s="54">
        <v>2</v>
      </c>
      <c r="R24" s="54"/>
      <c r="S24" s="54">
        <v>3</v>
      </c>
      <c r="T24" s="54"/>
      <c r="U24" s="19">
        <f t="shared" si="2"/>
        <v>3</v>
      </c>
      <c r="V24" s="61">
        <f t="shared" si="3"/>
        <v>8</v>
      </c>
      <c r="W24" s="33"/>
      <c r="X24" s="34"/>
      <c r="Y24" s="34"/>
      <c r="Z24" s="34"/>
      <c r="AA24" s="34"/>
      <c r="AB24" s="34"/>
      <c r="AC24" s="34"/>
      <c r="AD24" s="34">
        <v>2</v>
      </c>
      <c r="AE24" s="34">
        <v>1</v>
      </c>
    </row>
    <row r="25" spans="1:31" x14ac:dyDescent="0.25">
      <c r="A25" s="54">
        <v>15</v>
      </c>
      <c r="B25" s="85" t="s">
        <v>135</v>
      </c>
      <c r="C25" s="85" t="s">
        <v>39</v>
      </c>
      <c r="D25" s="85"/>
      <c r="E25" s="80" t="s">
        <v>550</v>
      </c>
      <c r="F25" s="55" t="str">
        <f t="shared" si="0"/>
        <v>B</v>
      </c>
      <c r="G25" s="81">
        <v>5</v>
      </c>
      <c r="H25" s="87" t="s">
        <v>45</v>
      </c>
      <c r="I25" s="25" t="s">
        <v>366</v>
      </c>
      <c r="J25" s="25" t="s">
        <v>367</v>
      </c>
      <c r="K25" s="116">
        <f t="shared" si="1"/>
        <v>0.84899999999999998</v>
      </c>
      <c r="L25" s="85"/>
      <c r="M25" s="85"/>
      <c r="N25" s="85"/>
      <c r="O25" s="85"/>
      <c r="P25" s="85"/>
      <c r="Q25" s="85"/>
      <c r="R25" s="85">
        <v>1</v>
      </c>
      <c r="S25" s="85"/>
      <c r="T25" s="85"/>
      <c r="U25" s="19">
        <f t="shared" si="2"/>
        <v>1</v>
      </c>
      <c r="V25" s="36">
        <f t="shared" si="3"/>
        <v>2</v>
      </c>
      <c r="W25" s="33"/>
      <c r="X25" s="34"/>
      <c r="Y25" s="34"/>
      <c r="Z25" s="34"/>
      <c r="AA25" s="34"/>
      <c r="AB25" s="34"/>
      <c r="AC25" s="34"/>
      <c r="AD25" s="34">
        <v>1</v>
      </c>
      <c r="AE25" s="34"/>
    </row>
    <row r="26" spans="1:31" x14ac:dyDescent="0.25">
      <c r="A26" s="54">
        <v>16</v>
      </c>
      <c r="B26" s="54" t="s">
        <v>197</v>
      </c>
      <c r="C26" s="54" t="s">
        <v>162</v>
      </c>
      <c r="D26" s="54"/>
      <c r="E26" s="55" t="s">
        <v>550</v>
      </c>
      <c r="F26" s="55" t="str">
        <f t="shared" si="0"/>
        <v>A</v>
      </c>
      <c r="G26" s="56">
        <v>6</v>
      </c>
      <c r="H26" s="57" t="s">
        <v>521</v>
      </c>
      <c r="I26" s="58" t="s">
        <v>809</v>
      </c>
      <c r="J26" s="58" t="s">
        <v>810</v>
      </c>
      <c r="K26" s="115">
        <f t="shared" si="1"/>
        <v>1.8960999999999999</v>
      </c>
      <c r="L26" s="54"/>
      <c r="M26" s="54"/>
      <c r="N26" s="54"/>
      <c r="O26" s="54"/>
      <c r="P26" s="54">
        <v>1</v>
      </c>
      <c r="Q26" s="54"/>
      <c r="R26" s="54">
        <v>2</v>
      </c>
      <c r="S26" s="54"/>
      <c r="T26" s="54"/>
      <c r="U26" s="19">
        <f t="shared" si="2"/>
        <v>2</v>
      </c>
      <c r="V26" s="61">
        <f t="shared" si="3"/>
        <v>5</v>
      </c>
      <c r="W26" s="33"/>
      <c r="X26" s="34"/>
      <c r="Y26" s="34"/>
      <c r="Z26" s="34"/>
      <c r="AA26" s="34"/>
      <c r="AB26" s="34"/>
      <c r="AC26" s="34"/>
      <c r="AD26" s="34">
        <v>1</v>
      </c>
      <c r="AE26" s="34">
        <v>1</v>
      </c>
    </row>
    <row r="27" spans="1:31" x14ac:dyDescent="0.25">
      <c r="A27" s="85">
        <v>17</v>
      </c>
      <c r="B27" s="85" t="s">
        <v>532</v>
      </c>
      <c r="C27" s="85" t="s">
        <v>39</v>
      </c>
      <c r="D27" s="85" t="s">
        <v>29</v>
      </c>
      <c r="E27" s="80" t="s">
        <v>550</v>
      </c>
      <c r="F27" s="55" t="str">
        <f t="shared" si="0"/>
        <v>C</v>
      </c>
      <c r="G27" s="81">
        <v>6</v>
      </c>
      <c r="H27" s="87" t="s">
        <v>934</v>
      </c>
      <c r="I27" s="25" t="s">
        <v>293</v>
      </c>
      <c r="J27" s="25" t="s">
        <v>316</v>
      </c>
      <c r="K27" s="116">
        <f t="shared" si="1"/>
        <v>0.83484999999999998</v>
      </c>
      <c r="L27" s="85"/>
      <c r="M27" s="85"/>
      <c r="N27" s="85"/>
      <c r="O27" s="85"/>
      <c r="P27" s="85">
        <v>2</v>
      </c>
      <c r="Q27" s="85"/>
      <c r="R27" s="85"/>
      <c r="S27" s="85">
        <v>1</v>
      </c>
      <c r="T27" s="85"/>
      <c r="U27" s="19">
        <f t="shared" si="2"/>
        <v>5</v>
      </c>
      <c r="V27" s="36">
        <f t="shared" si="3"/>
        <v>8</v>
      </c>
      <c r="W27" s="33"/>
      <c r="X27" s="34">
        <v>1</v>
      </c>
      <c r="Y27" s="34"/>
      <c r="Z27" s="34"/>
      <c r="AA27" s="34"/>
      <c r="AB27" s="34">
        <v>1</v>
      </c>
      <c r="AC27" s="34"/>
      <c r="AD27" s="34">
        <v>3</v>
      </c>
      <c r="AE27" s="34"/>
    </row>
    <row r="28" spans="1:31" x14ac:dyDescent="0.25">
      <c r="A28" s="54">
        <v>18</v>
      </c>
      <c r="B28" s="85" t="s">
        <v>713</v>
      </c>
      <c r="C28" s="85"/>
      <c r="D28" s="85"/>
      <c r="E28" s="80" t="s">
        <v>550</v>
      </c>
      <c r="F28" s="55" t="str">
        <f t="shared" si="0"/>
        <v>B</v>
      </c>
      <c r="G28" s="86">
        <v>6</v>
      </c>
      <c r="H28" s="87" t="s">
        <v>94</v>
      </c>
      <c r="I28" s="25" t="s">
        <v>281</v>
      </c>
      <c r="J28" s="25" t="s">
        <v>312</v>
      </c>
      <c r="K28" s="116">
        <f t="shared" si="1"/>
        <v>0.79239999999999999</v>
      </c>
      <c r="L28" s="85"/>
      <c r="M28" s="85"/>
      <c r="N28" s="85"/>
      <c r="O28" s="85"/>
      <c r="P28" s="85"/>
      <c r="Q28" s="85"/>
      <c r="R28" s="85">
        <v>1</v>
      </c>
      <c r="S28" s="85"/>
      <c r="T28" s="85"/>
      <c r="U28" s="19">
        <f t="shared" si="2"/>
        <v>4</v>
      </c>
      <c r="V28" s="36">
        <f t="shared" si="3"/>
        <v>5</v>
      </c>
      <c r="W28" s="33"/>
      <c r="X28" s="34"/>
      <c r="Y28" s="34">
        <v>2</v>
      </c>
      <c r="Z28" s="34"/>
      <c r="AA28" s="34"/>
      <c r="AB28" s="34"/>
      <c r="AC28" s="34"/>
      <c r="AD28" s="34">
        <v>2</v>
      </c>
      <c r="AE28" s="34"/>
    </row>
    <row r="29" spans="1:31" x14ac:dyDescent="0.25">
      <c r="A29" s="54">
        <v>19</v>
      </c>
      <c r="B29" s="85" t="s">
        <v>539</v>
      </c>
      <c r="C29" s="85" t="s">
        <v>127</v>
      </c>
      <c r="D29" s="85"/>
      <c r="E29" s="80" t="s">
        <v>550</v>
      </c>
      <c r="F29" s="55" t="str">
        <f t="shared" si="0"/>
        <v>A</v>
      </c>
      <c r="G29" s="86">
        <v>7</v>
      </c>
      <c r="H29" s="87" t="s">
        <v>52</v>
      </c>
      <c r="I29" s="25" t="s">
        <v>431</v>
      </c>
      <c r="J29" s="25" t="s">
        <v>432</v>
      </c>
      <c r="K29" s="116">
        <f t="shared" si="1"/>
        <v>1.2168999999999999</v>
      </c>
      <c r="L29" s="85"/>
      <c r="M29" s="85"/>
      <c r="N29" s="85"/>
      <c r="O29" s="85"/>
      <c r="P29" s="85">
        <v>1</v>
      </c>
      <c r="Q29" s="85"/>
      <c r="R29" s="85">
        <v>1</v>
      </c>
      <c r="S29" s="85"/>
      <c r="T29" s="85"/>
      <c r="U29" s="19">
        <f t="shared" si="2"/>
        <v>4</v>
      </c>
      <c r="V29" s="36">
        <f t="shared" si="3"/>
        <v>6</v>
      </c>
      <c r="W29" s="33"/>
      <c r="X29" s="34"/>
      <c r="Y29" s="34"/>
      <c r="Z29" s="34"/>
      <c r="AA29" s="34"/>
      <c r="AB29" s="34"/>
      <c r="AC29" s="34"/>
      <c r="AD29" s="34">
        <v>4</v>
      </c>
      <c r="AE29" s="34"/>
    </row>
    <row r="30" spans="1:31" x14ac:dyDescent="0.25">
      <c r="A30" s="54">
        <v>20</v>
      </c>
      <c r="B30" s="54" t="s">
        <v>531</v>
      </c>
      <c r="C30" s="54" t="s">
        <v>335</v>
      </c>
      <c r="D30" s="54"/>
      <c r="E30" s="54" t="s">
        <v>550</v>
      </c>
      <c r="F30" s="55" t="str">
        <f t="shared" si="0"/>
        <v>C</v>
      </c>
      <c r="G30" s="86">
        <v>7</v>
      </c>
      <c r="H30" s="57" t="s">
        <v>397</v>
      </c>
      <c r="I30" s="58" t="s">
        <v>242</v>
      </c>
      <c r="J30" s="58" t="s">
        <v>243</v>
      </c>
      <c r="K30" s="115">
        <f t="shared" si="1"/>
        <v>0.82069999999999999</v>
      </c>
      <c r="L30" s="54"/>
      <c r="M30" s="54"/>
      <c r="N30" s="54"/>
      <c r="O30" s="54"/>
      <c r="P30" s="54"/>
      <c r="Q30" s="54"/>
      <c r="R30" s="54">
        <v>1</v>
      </c>
      <c r="S30" s="54"/>
      <c r="T30" s="54"/>
      <c r="U30" s="19">
        <f t="shared" si="2"/>
        <v>3</v>
      </c>
      <c r="V30" s="61">
        <f t="shared" si="3"/>
        <v>4</v>
      </c>
      <c r="W30" s="33"/>
      <c r="X30" s="34"/>
      <c r="Y30" s="34"/>
      <c r="Z30" s="34"/>
      <c r="AA30" s="34"/>
      <c r="AB30" s="34"/>
      <c r="AC30" s="34"/>
      <c r="AD30" s="34"/>
      <c r="AE30" s="34">
        <v>3</v>
      </c>
    </row>
    <row r="31" spans="1:31" x14ac:dyDescent="0.25">
      <c r="A31" s="85">
        <v>21</v>
      </c>
      <c r="B31" s="85" t="s">
        <v>534</v>
      </c>
      <c r="C31" s="85" t="s">
        <v>162</v>
      </c>
      <c r="D31" s="85"/>
      <c r="E31" s="85" t="s">
        <v>550</v>
      </c>
      <c r="F31" s="55" t="str">
        <f t="shared" si="0"/>
        <v>B</v>
      </c>
      <c r="G31" s="86">
        <v>7</v>
      </c>
      <c r="H31" s="87" t="s">
        <v>38</v>
      </c>
      <c r="I31" s="25" t="s">
        <v>72</v>
      </c>
      <c r="J31" s="25" t="s">
        <v>108</v>
      </c>
      <c r="K31" s="116">
        <f t="shared" si="1"/>
        <v>0.53769999999999996</v>
      </c>
      <c r="L31" s="85"/>
      <c r="M31" s="85"/>
      <c r="N31" s="85"/>
      <c r="O31" s="85"/>
      <c r="P31" s="85"/>
      <c r="Q31" s="85">
        <v>1</v>
      </c>
      <c r="R31" s="85"/>
      <c r="S31" s="85">
        <v>1</v>
      </c>
      <c r="T31" s="85"/>
      <c r="U31" s="19">
        <f t="shared" si="2"/>
        <v>7</v>
      </c>
      <c r="V31" s="36">
        <f t="shared" si="3"/>
        <v>9</v>
      </c>
      <c r="W31" s="33"/>
      <c r="X31" s="34"/>
      <c r="Y31" s="34"/>
      <c r="Z31" s="34"/>
      <c r="AA31" s="34"/>
      <c r="AB31" s="34">
        <v>2</v>
      </c>
      <c r="AC31" s="34"/>
      <c r="AD31" s="34">
        <v>3</v>
      </c>
      <c r="AE31" s="34">
        <v>2</v>
      </c>
    </row>
    <row r="32" spans="1:31" x14ac:dyDescent="0.25">
      <c r="A32" s="54">
        <v>22</v>
      </c>
      <c r="B32" s="54" t="s">
        <v>951</v>
      </c>
      <c r="C32" s="54" t="s">
        <v>335</v>
      </c>
      <c r="D32" s="54"/>
      <c r="E32" s="54" t="s">
        <v>768</v>
      </c>
      <c r="F32" s="55" t="str">
        <f t="shared" si="0"/>
        <v>A</v>
      </c>
      <c r="G32" s="56">
        <v>8</v>
      </c>
      <c r="H32" s="57" t="s">
        <v>95</v>
      </c>
      <c r="I32" s="58" t="s">
        <v>217</v>
      </c>
      <c r="J32" s="58" t="s">
        <v>218</v>
      </c>
      <c r="K32" s="115">
        <f t="shared" si="1"/>
        <v>0.90559999999999996</v>
      </c>
      <c r="L32" s="54"/>
      <c r="M32" s="54"/>
      <c r="N32" s="54">
        <v>1</v>
      </c>
      <c r="O32" s="54"/>
      <c r="P32" s="54"/>
      <c r="Q32" s="54"/>
      <c r="R32" s="54"/>
      <c r="S32" s="54"/>
      <c r="T32" s="54">
        <v>1</v>
      </c>
      <c r="U32" s="19">
        <f t="shared" si="2"/>
        <v>7</v>
      </c>
      <c r="V32" s="61">
        <f t="shared" si="3"/>
        <v>9</v>
      </c>
      <c r="W32" s="33"/>
      <c r="X32" s="34"/>
      <c r="Y32" s="34">
        <v>1</v>
      </c>
      <c r="Z32" s="34"/>
      <c r="AA32" s="34"/>
      <c r="AB32" s="34"/>
      <c r="AC32" s="34"/>
      <c r="AD32" s="34">
        <v>6</v>
      </c>
      <c r="AE32" s="34"/>
    </row>
    <row r="33" spans="1:31" x14ac:dyDescent="0.25">
      <c r="A33" s="54">
        <v>23</v>
      </c>
      <c r="B33" s="54" t="s">
        <v>668</v>
      </c>
      <c r="C33" s="54" t="s">
        <v>335</v>
      </c>
      <c r="D33" s="54"/>
      <c r="E33" s="54" t="s">
        <v>550</v>
      </c>
      <c r="F33" s="55" t="str">
        <f t="shared" si="0"/>
        <v>C</v>
      </c>
      <c r="G33" s="56">
        <v>8</v>
      </c>
      <c r="H33" s="57" t="s">
        <v>303</v>
      </c>
      <c r="I33" s="58" t="s">
        <v>71</v>
      </c>
      <c r="J33" s="58" t="s">
        <v>109</v>
      </c>
      <c r="K33" s="115">
        <f t="shared" si="1"/>
        <v>0.66504999999999992</v>
      </c>
      <c r="L33" s="54"/>
      <c r="M33" s="54"/>
      <c r="N33" s="54"/>
      <c r="O33" s="54"/>
      <c r="P33" s="54"/>
      <c r="Q33" s="54">
        <v>2</v>
      </c>
      <c r="R33" s="54"/>
      <c r="S33" s="54">
        <v>1</v>
      </c>
      <c r="T33" s="54"/>
      <c r="U33" s="19">
        <f t="shared" si="2"/>
        <v>2</v>
      </c>
      <c r="V33" s="61">
        <f t="shared" si="3"/>
        <v>5</v>
      </c>
      <c r="W33" s="33"/>
      <c r="X33" s="34"/>
      <c r="Y33" s="34"/>
      <c r="Z33" s="34"/>
      <c r="AA33" s="34">
        <v>1</v>
      </c>
      <c r="AB33" s="34"/>
      <c r="AC33" s="34"/>
      <c r="AD33" s="34"/>
      <c r="AE33" s="34">
        <v>1</v>
      </c>
    </row>
    <row r="34" spans="1:31" x14ac:dyDescent="0.25">
      <c r="A34" s="85">
        <v>24</v>
      </c>
      <c r="B34" s="54" t="s">
        <v>435</v>
      </c>
      <c r="C34" s="54" t="s">
        <v>335</v>
      </c>
      <c r="D34" s="54"/>
      <c r="E34" s="54" t="s">
        <v>550</v>
      </c>
      <c r="F34" s="55" t="str">
        <f t="shared" si="0"/>
        <v>B</v>
      </c>
      <c r="G34" s="56">
        <v>8</v>
      </c>
      <c r="H34" s="57" t="s">
        <v>296</v>
      </c>
      <c r="I34" s="58" t="s">
        <v>286</v>
      </c>
      <c r="J34" s="58" t="s">
        <v>308</v>
      </c>
      <c r="K34" s="115">
        <f t="shared" si="1"/>
        <v>0.45279999999999998</v>
      </c>
      <c r="L34" s="54"/>
      <c r="M34" s="54"/>
      <c r="N34" s="54"/>
      <c r="O34" s="54"/>
      <c r="P34" s="54"/>
      <c r="Q34" s="54">
        <v>1</v>
      </c>
      <c r="R34" s="54"/>
      <c r="S34" s="54"/>
      <c r="T34" s="54"/>
      <c r="U34" s="19">
        <f t="shared" si="2"/>
        <v>6</v>
      </c>
      <c r="V34" s="61">
        <f t="shared" si="3"/>
        <v>7</v>
      </c>
      <c r="W34" s="33"/>
      <c r="X34" s="34"/>
      <c r="Y34" s="34">
        <v>1</v>
      </c>
      <c r="Z34" s="34">
        <v>1</v>
      </c>
      <c r="AA34" s="34"/>
      <c r="AB34" s="34">
        <v>1</v>
      </c>
      <c r="AC34" s="34"/>
      <c r="AD34" s="34">
        <v>2</v>
      </c>
      <c r="AE34" s="34">
        <v>1</v>
      </c>
    </row>
    <row r="35" spans="1:31" x14ac:dyDescent="0.25">
      <c r="A35" s="85">
        <v>25</v>
      </c>
      <c r="B35" s="54" t="s">
        <v>661</v>
      </c>
      <c r="C35" s="54"/>
      <c r="D35" s="54"/>
      <c r="E35" s="54" t="s">
        <v>550</v>
      </c>
      <c r="F35" s="55" t="str">
        <f t="shared" si="0"/>
        <v>C</v>
      </c>
      <c r="G35" s="56">
        <v>9</v>
      </c>
      <c r="H35" s="57" t="s">
        <v>93</v>
      </c>
      <c r="I35" s="58" t="s">
        <v>284</v>
      </c>
      <c r="J35" s="58" t="s">
        <v>309</v>
      </c>
      <c r="K35" s="115">
        <f t="shared" si="1"/>
        <v>0.56599999999999995</v>
      </c>
      <c r="L35" s="54"/>
      <c r="M35" s="54"/>
      <c r="N35" s="54"/>
      <c r="O35" s="54"/>
      <c r="P35" s="54"/>
      <c r="Q35" s="54"/>
      <c r="R35" s="54"/>
      <c r="S35" s="54"/>
      <c r="T35" s="54">
        <v>1</v>
      </c>
      <c r="U35" s="19">
        <f t="shared" si="2"/>
        <v>6</v>
      </c>
      <c r="V35" s="61">
        <f t="shared" si="3"/>
        <v>7</v>
      </c>
      <c r="W35" s="33"/>
      <c r="X35" s="34"/>
      <c r="Y35" s="34">
        <v>1</v>
      </c>
      <c r="Z35" s="34"/>
      <c r="AA35" s="34"/>
      <c r="AB35" s="34">
        <v>1</v>
      </c>
      <c r="AC35" s="34"/>
      <c r="AD35" s="34">
        <v>1</v>
      </c>
      <c r="AE35" s="34">
        <v>3</v>
      </c>
    </row>
    <row r="36" spans="1:31" x14ac:dyDescent="0.25">
      <c r="A36" s="54">
        <v>26</v>
      </c>
      <c r="B36" s="85" t="s">
        <v>540</v>
      </c>
      <c r="C36" s="85" t="s">
        <v>335</v>
      </c>
      <c r="D36" s="85"/>
      <c r="E36" s="85" t="s">
        <v>550</v>
      </c>
      <c r="F36" s="55" t="str">
        <f t="shared" si="0"/>
        <v>A</v>
      </c>
      <c r="G36" s="86">
        <v>9</v>
      </c>
      <c r="H36" s="87" t="s">
        <v>222</v>
      </c>
      <c r="I36" s="25" t="s">
        <v>947</v>
      </c>
      <c r="J36" s="25" t="s">
        <v>948</v>
      </c>
      <c r="K36" s="116">
        <f t="shared" si="1"/>
        <v>0.50232500000000002</v>
      </c>
      <c r="L36" s="85"/>
      <c r="M36" s="85"/>
      <c r="N36" s="85"/>
      <c r="O36" s="85">
        <v>1</v>
      </c>
      <c r="P36" s="85"/>
      <c r="Q36" s="85"/>
      <c r="R36" s="85"/>
      <c r="S36" s="85">
        <v>4</v>
      </c>
      <c r="T36" s="85"/>
      <c r="U36" s="19">
        <f t="shared" si="2"/>
        <v>0</v>
      </c>
      <c r="V36" s="36">
        <f t="shared" si="3"/>
        <v>5</v>
      </c>
      <c r="W36" s="33"/>
      <c r="X36" s="34"/>
      <c r="Y36" s="34"/>
      <c r="Z36" s="34"/>
      <c r="AA36" s="34"/>
      <c r="AB36" s="34"/>
      <c r="AC36" s="34"/>
      <c r="AD36" s="34"/>
      <c r="AE36" s="34"/>
    </row>
    <row r="37" spans="1:31" x14ac:dyDescent="0.25">
      <c r="A37" s="54">
        <v>27</v>
      </c>
      <c r="B37" s="85" t="s">
        <v>204</v>
      </c>
      <c r="C37" s="85" t="s">
        <v>542</v>
      </c>
      <c r="D37" s="85"/>
      <c r="E37" s="85" t="s">
        <v>550</v>
      </c>
      <c r="F37" s="55" t="str">
        <f t="shared" si="0"/>
        <v>B</v>
      </c>
      <c r="G37" s="86">
        <v>9</v>
      </c>
      <c r="H37" s="87" t="s">
        <v>354</v>
      </c>
      <c r="I37" s="25" t="s">
        <v>276</v>
      </c>
      <c r="J37" s="25" t="s">
        <v>318</v>
      </c>
      <c r="K37" s="116">
        <f t="shared" si="1"/>
        <v>0.31129999999999997</v>
      </c>
      <c r="L37" s="85"/>
      <c r="M37" s="85"/>
      <c r="N37" s="85"/>
      <c r="O37" s="85"/>
      <c r="P37" s="85"/>
      <c r="Q37" s="85"/>
      <c r="R37" s="85"/>
      <c r="S37" s="85"/>
      <c r="T37" s="85">
        <v>1</v>
      </c>
      <c r="U37" s="19">
        <f t="shared" si="2"/>
        <v>5</v>
      </c>
      <c r="V37" s="36">
        <f t="shared" si="3"/>
        <v>6</v>
      </c>
      <c r="W37" s="33"/>
      <c r="X37" s="34"/>
      <c r="Y37" s="34"/>
      <c r="Z37" s="34"/>
      <c r="AA37" s="34"/>
      <c r="AB37" s="34">
        <v>1</v>
      </c>
      <c r="AC37" s="34"/>
      <c r="AD37" s="34">
        <v>1</v>
      </c>
      <c r="AE37" s="34">
        <v>3</v>
      </c>
    </row>
    <row r="38" spans="1:31" x14ac:dyDescent="0.25">
      <c r="A38" s="54">
        <v>28</v>
      </c>
      <c r="B38" s="54" t="s">
        <v>205</v>
      </c>
      <c r="C38" s="54" t="s">
        <v>542</v>
      </c>
      <c r="D38" s="54"/>
      <c r="E38" s="54" t="s">
        <v>550</v>
      </c>
      <c r="F38" s="55" t="str">
        <f t="shared" si="0"/>
        <v>B</v>
      </c>
      <c r="G38" s="56">
        <v>9</v>
      </c>
      <c r="H38" s="57" t="s">
        <v>344</v>
      </c>
      <c r="I38" s="58" t="s">
        <v>276</v>
      </c>
      <c r="J38" s="58" t="s">
        <v>318</v>
      </c>
      <c r="K38" s="115">
        <f t="shared" si="1"/>
        <v>0.31129999999999997</v>
      </c>
      <c r="L38" s="54"/>
      <c r="M38" s="54"/>
      <c r="N38" s="54"/>
      <c r="O38" s="54"/>
      <c r="P38" s="54">
        <v>1</v>
      </c>
      <c r="Q38" s="54"/>
      <c r="R38" s="54"/>
      <c r="S38" s="54"/>
      <c r="T38" s="54"/>
      <c r="U38" s="19">
        <f t="shared" si="2"/>
        <v>4</v>
      </c>
      <c r="V38" s="61">
        <f t="shared" si="3"/>
        <v>5</v>
      </c>
      <c r="W38" s="33"/>
      <c r="X38" s="34"/>
      <c r="Y38" s="34"/>
      <c r="Z38" s="34"/>
      <c r="AA38" s="34"/>
      <c r="AB38" s="34">
        <v>1</v>
      </c>
      <c r="AC38" s="34"/>
      <c r="AD38" s="34">
        <v>2</v>
      </c>
      <c r="AE38" s="34">
        <v>1</v>
      </c>
    </row>
    <row r="39" spans="1:31" x14ac:dyDescent="0.25">
      <c r="A39" s="85">
        <v>29</v>
      </c>
      <c r="B39" s="54" t="s">
        <v>207</v>
      </c>
      <c r="C39" s="54" t="s">
        <v>43</v>
      </c>
      <c r="D39" s="54"/>
      <c r="E39" s="54" t="s">
        <v>550</v>
      </c>
      <c r="F39" s="55" t="str">
        <f t="shared" si="0"/>
        <v>A</v>
      </c>
      <c r="G39" s="56">
        <v>10</v>
      </c>
      <c r="H39" s="57" t="s">
        <v>219</v>
      </c>
      <c r="I39" s="58" t="s">
        <v>286</v>
      </c>
      <c r="J39" s="58" t="s">
        <v>308</v>
      </c>
      <c r="K39" s="115">
        <f t="shared" si="1"/>
        <v>0.45279999999999998</v>
      </c>
      <c r="L39" s="54"/>
      <c r="M39" s="54"/>
      <c r="N39" s="54"/>
      <c r="O39" s="54"/>
      <c r="P39" s="54">
        <v>1</v>
      </c>
      <c r="Q39" s="54"/>
      <c r="R39" s="54"/>
      <c r="S39" s="54"/>
      <c r="T39" s="54">
        <v>1</v>
      </c>
      <c r="U39" s="19">
        <f t="shared" si="2"/>
        <v>0</v>
      </c>
      <c r="V39" s="61">
        <f t="shared" si="3"/>
        <v>2</v>
      </c>
      <c r="W39" s="33"/>
      <c r="X39" s="34"/>
      <c r="Y39" s="34"/>
      <c r="Z39" s="34"/>
      <c r="AA39" s="34"/>
      <c r="AB39" s="34"/>
      <c r="AC39" s="34"/>
      <c r="AD39" s="34"/>
      <c r="AE39" s="34"/>
    </row>
    <row r="40" spans="1:31" x14ac:dyDescent="0.25">
      <c r="A40" s="54">
        <v>30</v>
      </c>
      <c r="B40" s="85" t="s">
        <v>549</v>
      </c>
      <c r="C40" s="85" t="s">
        <v>49</v>
      </c>
      <c r="D40" s="85" t="s">
        <v>29</v>
      </c>
      <c r="E40" s="85" t="s">
        <v>550</v>
      </c>
      <c r="F40" s="55" t="str">
        <f t="shared" si="0"/>
        <v>C</v>
      </c>
      <c r="G40" s="86">
        <v>10</v>
      </c>
      <c r="H40" s="87" t="s">
        <v>255</v>
      </c>
      <c r="I40" s="25" t="s">
        <v>298</v>
      </c>
      <c r="J40" s="25" t="s">
        <v>314</v>
      </c>
      <c r="K40" s="116">
        <f t="shared" si="1"/>
        <v>0.14149999999999999</v>
      </c>
      <c r="L40" s="85"/>
      <c r="M40" s="85"/>
      <c r="N40" s="85"/>
      <c r="O40" s="85"/>
      <c r="P40" s="85"/>
      <c r="Q40" s="85"/>
      <c r="R40" s="85"/>
      <c r="S40" s="85"/>
      <c r="T40" s="85"/>
      <c r="U40" s="19">
        <f t="shared" si="2"/>
        <v>5</v>
      </c>
      <c r="V40" s="36">
        <f t="shared" si="3"/>
        <v>5</v>
      </c>
      <c r="W40" s="33"/>
      <c r="X40" s="34"/>
      <c r="Y40" s="34"/>
      <c r="Z40" s="34"/>
      <c r="AA40" s="34"/>
      <c r="AB40" s="34"/>
      <c r="AC40" s="34"/>
      <c r="AD40" s="34">
        <v>2</v>
      </c>
      <c r="AE40" s="34">
        <v>3</v>
      </c>
    </row>
    <row r="41" spans="1:31" x14ac:dyDescent="0.25">
      <c r="A41" s="85">
        <v>31</v>
      </c>
      <c r="B41" s="85" t="s">
        <v>527</v>
      </c>
      <c r="C41" s="85" t="s">
        <v>39</v>
      </c>
      <c r="D41" s="85" t="s">
        <v>29</v>
      </c>
      <c r="E41" s="85" t="s">
        <v>550</v>
      </c>
      <c r="F41" s="55" t="str">
        <f t="shared" si="0"/>
        <v>A</v>
      </c>
      <c r="G41" s="86">
        <v>11</v>
      </c>
      <c r="H41" s="87" t="s">
        <v>50</v>
      </c>
      <c r="I41" s="25" t="s">
        <v>87</v>
      </c>
      <c r="J41" s="25" t="s">
        <v>120</v>
      </c>
      <c r="K41" s="116">
        <f t="shared" si="1"/>
        <v>0.3962</v>
      </c>
      <c r="L41" s="85"/>
      <c r="M41" s="85"/>
      <c r="N41" s="85"/>
      <c r="O41" s="85"/>
      <c r="P41" s="85">
        <v>1</v>
      </c>
      <c r="Q41" s="85"/>
      <c r="R41" s="85"/>
      <c r="S41" s="85"/>
      <c r="T41" s="85"/>
      <c r="U41" s="19">
        <f t="shared" si="2"/>
        <v>4</v>
      </c>
      <c r="V41" s="36">
        <f t="shared" si="3"/>
        <v>5</v>
      </c>
      <c r="W41" s="33"/>
      <c r="X41" s="34"/>
      <c r="Y41" s="34">
        <v>1</v>
      </c>
      <c r="Z41" s="34"/>
      <c r="AA41" s="34"/>
      <c r="AB41" s="34">
        <v>1</v>
      </c>
      <c r="AC41" s="34"/>
      <c r="AD41" s="34">
        <v>2</v>
      </c>
      <c r="AE41" s="34"/>
    </row>
    <row r="42" spans="1:31" x14ac:dyDescent="0.25">
      <c r="A42" s="54">
        <v>32</v>
      </c>
      <c r="B42" s="54" t="s">
        <v>575</v>
      </c>
      <c r="C42" s="54"/>
      <c r="D42" s="54"/>
      <c r="E42" s="54" t="s">
        <v>550</v>
      </c>
      <c r="F42" s="55" t="str">
        <f t="shared" si="0"/>
        <v>B</v>
      </c>
      <c r="G42" s="56">
        <v>11</v>
      </c>
      <c r="H42" s="57" t="s">
        <v>58</v>
      </c>
      <c r="I42" s="58" t="s">
        <v>291</v>
      </c>
      <c r="J42" s="58" t="s">
        <v>305</v>
      </c>
      <c r="K42" s="115">
        <f t="shared" si="1"/>
        <v>0.16980000000000001</v>
      </c>
      <c r="L42" s="54"/>
      <c r="M42" s="54"/>
      <c r="N42" s="54"/>
      <c r="O42" s="54"/>
      <c r="P42" s="54"/>
      <c r="Q42" s="54"/>
      <c r="R42" s="54"/>
      <c r="S42" s="54"/>
      <c r="T42" s="54"/>
      <c r="U42" s="19">
        <f t="shared" si="2"/>
        <v>6</v>
      </c>
      <c r="V42" s="61">
        <f t="shared" si="3"/>
        <v>6</v>
      </c>
      <c r="W42" s="33"/>
      <c r="X42" s="34"/>
      <c r="Y42" s="34"/>
      <c r="Z42" s="34"/>
      <c r="AA42" s="34"/>
      <c r="AB42" s="34"/>
      <c r="AC42" s="34">
        <v>1</v>
      </c>
      <c r="AD42" s="34">
        <v>4</v>
      </c>
      <c r="AE42" s="34">
        <v>1</v>
      </c>
    </row>
    <row r="43" spans="1:31" x14ac:dyDescent="0.25">
      <c r="A43" s="54">
        <v>33</v>
      </c>
      <c r="B43" s="85" t="s">
        <v>640</v>
      </c>
      <c r="C43" s="85"/>
      <c r="D43" s="85"/>
      <c r="E43" s="85" t="s">
        <v>550</v>
      </c>
      <c r="F43" s="55" t="str">
        <f t="shared" ref="F43:F74" si="4">LEFT(H43,1)</f>
        <v>C</v>
      </c>
      <c r="G43" s="86">
        <v>11</v>
      </c>
      <c r="H43" s="87" t="s">
        <v>466</v>
      </c>
      <c r="I43" s="25" t="s">
        <v>507</v>
      </c>
      <c r="J43" s="25" t="s">
        <v>508</v>
      </c>
      <c r="K43" s="116">
        <f t="shared" ref="K43:K74" si="5">J43*0.0283</f>
        <v>0.12734999999999999</v>
      </c>
      <c r="L43" s="85"/>
      <c r="M43" s="85"/>
      <c r="N43" s="85"/>
      <c r="O43" s="85"/>
      <c r="P43" s="85"/>
      <c r="Q43" s="85"/>
      <c r="R43" s="85"/>
      <c r="S43" s="85">
        <v>1</v>
      </c>
      <c r="T43" s="85"/>
      <c r="U43" s="19">
        <f t="shared" ref="U43:U74" si="6">SUM(W43:AE43)</f>
        <v>0</v>
      </c>
      <c r="V43" s="36">
        <f t="shared" ref="V43:V74" si="7">SUM(L43:U43)</f>
        <v>1</v>
      </c>
      <c r="W43" s="33"/>
      <c r="X43" s="34"/>
      <c r="Y43" s="34"/>
      <c r="Z43" s="34"/>
      <c r="AA43" s="34"/>
      <c r="AB43" s="34"/>
      <c r="AC43" s="34"/>
      <c r="AD43" s="34"/>
      <c r="AE43" s="34"/>
    </row>
    <row r="44" spans="1:31" x14ac:dyDescent="0.25">
      <c r="A44" s="85">
        <v>34</v>
      </c>
      <c r="B44" s="54" t="s">
        <v>410</v>
      </c>
      <c r="C44" s="54" t="s">
        <v>49</v>
      </c>
      <c r="D44" s="54"/>
      <c r="E44" s="54" t="s">
        <v>550</v>
      </c>
      <c r="F44" s="55" t="str">
        <f t="shared" si="4"/>
        <v>C</v>
      </c>
      <c r="G44" s="56">
        <v>11</v>
      </c>
      <c r="H44" s="57" t="s">
        <v>261</v>
      </c>
      <c r="I44" s="58" t="s">
        <v>507</v>
      </c>
      <c r="J44" s="58" t="s">
        <v>508</v>
      </c>
      <c r="K44" s="115">
        <f t="shared" si="5"/>
        <v>0.12734999999999999</v>
      </c>
      <c r="L44" s="54"/>
      <c r="M44" s="54"/>
      <c r="N44" s="54"/>
      <c r="O44" s="54"/>
      <c r="P44" s="54"/>
      <c r="Q44" s="54"/>
      <c r="R44" s="54"/>
      <c r="S44" s="54">
        <v>1</v>
      </c>
      <c r="T44" s="54"/>
      <c r="U44" s="19">
        <f t="shared" si="6"/>
        <v>1</v>
      </c>
      <c r="V44" s="61">
        <f t="shared" si="7"/>
        <v>2</v>
      </c>
      <c r="W44" s="33"/>
      <c r="X44" s="34"/>
      <c r="Y44" s="34"/>
      <c r="Z44" s="34"/>
      <c r="AA44" s="34"/>
      <c r="AB44" s="34"/>
      <c r="AC44" s="34"/>
      <c r="AD44" s="34"/>
      <c r="AE44" s="34">
        <v>1</v>
      </c>
    </row>
    <row r="45" spans="1:31" x14ac:dyDescent="0.25">
      <c r="A45" s="54">
        <v>35</v>
      </c>
      <c r="B45" s="85" t="s">
        <v>192</v>
      </c>
      <c r="C45" s="85" t="s">
        <v>43</v>
      </c>
      <c r="D45" s="85"/>
      <c r="E45" s="85" t="s">
        <v>550</v>
      </c>
      <c r="F45" s="55" t="str">
        <f t="shared" si="4"/>
        <v>A</v>
      </c>
      <c r="G45" s="86">
        <v>12</v>
      </c>
      <c r="H45" s="87" t="s">
        <v>56</v>
      </c>
      <c r="I45" s="25" t="s">
        <v>461</v>
      </c>
      <c r="J45" s="25" t="s">
        <v>462</v>
      </c>
      <c r="K45" s="116">
        <f t="shared" si="5"/>
        <v>0.28299999999999997</v>
      </c>
      <c r="L45" s="85"/>
      <c r="M45" s="85"/>
      <c r="N45" s="85"/>
      <c r="O45" s="85"/>
      <c r="P45" s="85"/>
      <c r="Q45" s="85">
        <v>1</v>
      </c>
      <c r="R45" s="85"/>
      <c r="S45" s="85"/>
      <c r="T45" s="85"/>
      <c r="U45" s="19">
        <f t="shared" si="6"/>
        <v>3</v>
      </c>
      <c r="V45" s="36">
        <f t="shared" si="7"/>
        <v>4</v>
      </c>
      <c r="W45" s="33"/>
      <c r="X45" s="34"/>
      <c r="Y45" s="34"/>
      <c r="Z45" s="34"/>
      <c r="AA45" s="34"/>
      <c r="AB45" s="34"/>
      <c r="AC45" s="34"/>
      <c r="AD45" s="34">
        <v>3</v>
      </c>
      <c r="AE45" s="34"/>
    </row>
    <row r="46" spans="1:31" x14ac:dyDescent="0.25">
      <c r="A46" s="54">
        <v>36</v>
      </c>
      <c r="B46" s="54" t="s">
        <v>136</v>
      </c>
      <c r="C46" s="54"/>
      <c r="D46" s="54"/>
      <c r="E46" s="54" t="s">
        <v>550</v>
      </c>
      <c r="F46" s="55" t="str">
        <f t="shared" si="4"/>
        <v>A</v>
      </c>
      <c r="G46" s="56">
        <v>12</v>
      </c>
      <c r="H46" s="57" t="s">
        <v>329</v>
      </c>
      <c r="I46" s="58" t="s">
        <v>461</v>
      </c>
      <c r="J46" s="58" t="s">
        <v>462</v>
      </c>
      <c r="K46" s="115">
        <f t="shared" si="5"/>
        <v>0.28299999999999997</v>
      </c>
      <c r="L46" s="54"/>
      <c r="M46" s="54"/>
      <c r="N46" s="54"/>
      <c r="O46" s="54"/>
      <c r="P46" s="54"/>
      <c r="Q46" s="54">
        <v>2</v>
      </c>
      <c r="R46" s="54"/>
      <c r="S46" s="54"/>
      <c r="T46" s="54"/>
      <c r="U46" s="19">
        <f t="shared" si="6"/>
        <v>0</v>
      </c>
      <c r="V46" s="61">
        <f t="shared" si="7"/>
        <v>2</v>
      </c>
      <c r="W46" s="33"/>
      <c r="X46" s="34"/>
      <c r="Y46" s="34"/>
      <c r="Z46" s="34"/>
      <c r="AA46" s="34"/>
      <c r="AB46" s="34"/>
      <c r="AC46" s="34"/>
      <c r="AD46" s="34"/>
      <c r="AE46" s="34"/>
    </row>
    <row r="47" spans="1:31" x14ac:dyDescent="0.25">
      <c r="A47" s="85">
        <v>37</v>
      </c>
      <c r="B47" s="85" t="s">
        <v>413</v>
      </c>
      <c r="C47" s="85" t="s">
        <v>49</v>
      </c>
      <c r="D47" s="85"/>
      <c r="E47" s="85" t="s">
        <v>550</v>
      </c>
      <c r="F47" s="55" t="str">
        <f t="shared" si="4"/>
        <v>B</v>
      </c>
      <c r="G47" s="86">
        <v>12</v>
      </c>
      <c r="H47" s="87" t="s">
        <v>245</v>
      </c>
      <c r="I47" s="25" t="s">
        <v>279</v>
      </c>
      <c r="J47" s="25" t="s">
        <v>311</v>
      </c>
      <c r="K47" s="116">
        <f t="shared" si="5"/>
        <v>0.1132</v>
      </c>
      <c r="L47" s="85"/>
      <c r="M47" s="85"/>
      <c r="N47" s="85"/>
      <c r="O47" s="85"/>
      <c r="P47" s="85"/>
      <c r="Q47" s="85"/>
      <c r="R47" s="85"/>
      <c r="S47" s="85"/>
      <c r="T47" s="85"/>
      <c r="U47" s="19">
        <f t="shared" si="6"/>
        <v>4</v>
      </c>
      <c r="V47" s="36">
        <f t="shared" si="7"/>
        <v>4</v>
      </c>
      <c r="W47" s="33"/>
      <c r="X47" s="34"/>
      <c r="Y47" s="34">
        <v>1</v>
      </c>
      <c r="Z47" s="34"/>
      <c r="AA47" s="34"/>
      <c r="AB47" s="34"/>
      <c r="AC47" s="34"/>
      <c r="AD47" s="34">
        <v>1</v>
      </c>
      <c r="AE47" s="34">
        <v>2</v>
      </c>
    </row>
    <row r="48" spans="1:31" x14ac:dyDescent="0.25">
      <c r="A48" s="54">
        <v>38</v>
      </c>
      <c r="B48" s="54" t="s">
        <v>639</v>
      </c>
      <c r="C48" s="54"/>
      <c r="D48" s="54"/>
      <c r="E48" s="54" t="s">
        <v>550</v>
      </c>
      <c r="F48" s="55" t="str">
        <f t="shared" si="4"/>
        <v>C</v>
      </c>
      <c r="G48" s="56">
        <v>13</v>
      </c>
      <c r="H48" s="57" t="s">
        <v>935</v>
      </c>
      <c r="I48" s="58" t="s">
        <v>279</v>
      </c>
      <c r="J48" s="58" t="s">
        <v>311</v>
      </c>
      <c r="K48" s="115">
        <f t="shared" si="5"/>
        <v>0.1132</v>
      </c>
      <c r="L48" s="54"/>
      <c r="M48" s="54"/>
      <c r="N48" s="54"/>
      <c r="O48" s="54"/>
      <c r="P48" s="54"/>
      <c r="Q48" s="54"/>
      <c r="R48" s="54"/>
      <c r="S48" s="54">
        <v>1</v>
      </c>
      <c r="T48" s="54"/>
      <c r="U48" s="19">
        <f t="shared" si="6"/>
        <v>0</v>
      </c>
      <c r="V48" s="61">
        <f t="shared" si="7"/>
        <v>1</v>
      </c>
      <c r="W48" s="33"/>
      <c r="X48" s="34"/>
      <c r="Y48" s="34"/>
      <c r="Z48" s="34"/>
      <c r="AA48" s="34"/>
      <c r="AB48" s="34"/>
      <c r="AC48" s="34"/>
      <c r="AD48" s="34"/>
      <c r="AE48" s="34"/>
    </row>
    <row r="49" spans="1:31" x14ac:dyDescent="0.25">
      <c r="A49" s="54">
        <v>39</v>
      </c>
      <c r="B49" s="85" t="s">
        <v>536</v>
      </c>
      <c r="C49" s="85" t="s">
        <v>127</v>
      </c>
      <c r="D49" s="85"/>
      <c r="E49" s="85" t="s">
        <v>550</v>
      </c>
      <c r="F49" s="55" t="str">
        <f t="shared" si="4"/>
        <v>B</v>
      </c>
      <c r="G49" s="86">
        <v>13</v>
      </c>
      <c r="H49" s="87" t="s">
        <v>61</v>
      </c>
      <c r="I49" s="25" t="s">
        <v>75</v>
      </c>
      <c r="J49" s="25" t="s">
        <v>106</v>
      </c>
      <c r="K49" s="116">
        <f t="shared" si="5"/>
        <v>5.6599999999999998E-2</v>
      </c>
      <c r="L49" s="85"/>
      <c r="M49" s="85"/>
      <c r="N49" s="85"/>
      <c r="O49" s="85"/>
      <c r="P49" s="85"/>
      <c r="Q49" s="85"/>
      <c r="R49" s="85"/>
      <c r="S49" s="85"/>
      <c r="T49" s="85"/>
      <c r="U49" s="19">
        <f t="shared" si="6"/>
        <v>2</v>
      </c>
      <c r="V49" s="36">
        <f t="shared" si="7"/>
        <v>2</v>
      </c>
      <c r="W49" s="33"/>
      <c r="X49" s="34"/>
      <c r="Y49" s="34"/>
      <c r="Z49" s="34"/>
      <c r="AA49" s="34"/>
      <c r="AB49" s="34"/>
      <c r="AC49" s="34"/>
      <c r="AD49" s="34">
        <v>2</v>
      </c>
      <c r="AE49" s="34"/>
    </row>
    <row r="50" spans="1:31" x14ac:dyDescent="0.25">
      <c r="A50" s="85">
        <v>40</v>
      </c>
      <c r="B50" s="54" t="s">
        <v>642</v>
      </c>
      <c r="C50" s="54"/>
      <c r="D50" s="54"/>
      <c r="E50" s="54" t="s">
        <v>550</v>
      </c>
      <c r="F50" s="55" t="str">
        <f t="shared" si="4"/>
        <v>B</v>
      </c>
      <c r="G50" s="56">
        <v>13</v>
      </c>
      <c r="H50" s="57" t="s">
        <v>60</v>
      </c>
      <c r="I50" s="58" t="s">
        <v>75</v>
      </c>
      <c r="J50" s="58" t="s">
        <v>106</v>
      </c>
      <c r="K50" s="115">
        <f t="shared" si="5"/>
        <v>5.6599999999999998E-2</v>
      </c>
      <c r="L50" s="54"/>
      <c r="M50" s="54"/>
      <c r="N50" s="54"/>
      <c r="O50" s="54"/>
      <c r="P50" s="54"/>
      <c r="Q50" s="54"/>
      <c r="R50" s="54"/>
      <c r="S50" s="54"/>
      <c r="T50" s="54"/>
      <c r="U50" s="19">
        <f t="shared" si="6"/>
        <v>2</v>
      </c>
      <c r="V50" s="61">
        <f t="shared" si="7"/>
        <v>2</v>
      </c>
      <c r="W50" s="33"/>
      <c r="X50" s="34"/>
      <c r="Y50" s="34"/>
      <c r="Z50" s="34"/>
      <c r="AA50" s="34"/>
      <c r="AB50" s="34"/>
      <c r="AC50" s="34"/>
      <c r="AD50" s="34"/>
      <c r="AE50" s="34">
        <v>2</v>
      </c>
    </row>
    <row r="51" spans="1:31" x14ac:dyDescent="0.25">
      <c r="A51" s="54">
        <v>41</v>
      </c>
      <c r="B51" s="54" t="s">
        <v>581</v>
      </c>
      <c r="C51" s="54"/>
      <c r="D51" s="54"/>
      <c r="E51" s="54" t="s">
        <v>550</v>
      </c>
      <c r="F51" s="55" t="str">
        <f t="shared" si="4"/>
        <v>A</v>
      </c>
      <c r="G51" s="56">
        <v>14</v>
      </c>
      <c r="H51" s="57" t="s">
        <v>33</v>
      </c>
      <c r="I51" s="58" t="s">
        <v>488</v>
      </c>
      <c r="J51" s="58" t="s">
        <v>489</v>
      </c>
      <c r="K51" s="115">
        <f t="shared" si="5"/>
        <v>9.9049999999999999E-2</v>
      </c>
      <c r="L51" s="54"/>
      <c r="M51" s="54"/>
      <c r="N51" s="54"/>
      <c r="O51" s="54"/>
      <c r="P51" s="54"/>
      <c r="Q51" s="54"/>
      <c r="R51" s="54"/>
      <c r="S51" s="54">
        <v>1</v>
      </c>
      <c r="T51" s="54"/>
      <c r="U51" s="19">
        <f t="shared" si="6"/>
        <v>1</v>
      </c>
      <c r="V51" s="61">
        <f t="shared" si="7"/>
        <v>2</v>
      </c>
      <c r="W51" s="33"/>
      <c r="X51" s="34"/>
      <c r="Y51" s="34"/>
      <c r="Z51" s="34"/>
      <c r="AA51" s="34"/>
      <c r="AB51" s="34"/>
      <c r="AC51" s="34"/>
      <c r="AD51" s="34">
        <v>1</v>
      </c>
      <c r="AE51" s="34"/>
    </row>
    <row r="52" spans="1:31" x14ac:dyDescent="0.25">
      <c r="A52" s="54">
        <v>42</v>
      </c>
      <c r="B52" s="85" t="s">
        <v>541</v>
      </c>
      <c r="C52" s="85" t="s">
        <v>49</v>
      </c>
      <c r="D52" s="85" t="s">
        <v>29</v>
      </c>
      <c r="E52" s="85" t="s">
        <v>550</v>
      </c>
      <c r="F52" s="55" t="str">
        <f t="shared" si="4"/>
        <v>C</v>
      </c>
      <c r="G52" s="86">
        <v>14</v>
      </c>
      <c r="H52" s="87" t="s">
        <v>253</v>
      </c>
      <c r="I52" s="25" t="s">
        <v>76</v>
      </c>
      <c r="J52" s="25" t="s">
        <v>105</v>
      </c>
      <c r="K52" s="116">
        <f t="shared" si="5"/>
        <v>2.8299999999999999E-2</v>
      </c>
      <c r="L52" s="85"/>
      <c r="M52" s="85"/>
      <c r="N52" s="85"/>
      <c r="O52" s="85"/>
      <c r="P52" s="85"/>
      <c r="Q52" s="85"/>
      <c r="R52" s="85"/>
      <c r="S52" s="85"/>
      <c r="T52" s="85"/>
      <c r="U52" s="19">
        <f t="shared" si="6"/>
        <v>1</v>
      </c>
      <c r="V52" s="36">
        <f t="shared" si="7"/>
        <v>1</v>
      </c>
      <c r="W52" s="33"/>
      <c r="X52" s="34"/>
      <c r="Y52" s="34"/>
      <c r="Z52" s="34"/>
      <c r="AA52" s="34"/>
      <c r="AB52" s="34"/>
      <c r="AC52" s="34"/>
      <c r="AD52" s="34">
        <v>1</v>
      </c>
      <c r="AE52" s="34"/>
    </row>
    <row r="53" spans="1:31" x14ac:dyDescent="0.25">
      <c r="A53" s="85">
        <v>43</v>
      </c>
      <c r="B53" s="54" t="s">
        <v>547</v>
      </c>
      <c r="C53" s="54" t="s">
        <v>49</v>
      </c>
      <c r="D53" s="54"/>
      <c r="E53" s="54" t="s">
        <v>550</v>
      </c>
      <c r="F53" s="55" t="str">
        <f t="shared" si="4"/>
        <v>C</v>
      </c>
      <c r="G53" s="56">
        <v>14</v>
      </c>
      <c r="H53" s="57" t="s">
        <v>103</v>
      </c>
      <c r="I53" s="58" t="s">
        <v>76</v>
      </c>
      <c r="J53" s="58" t="s">
        <v>105</v>
      </c>
      <c r="K53" s="115">
        <f t="shared" si="5"/>
        <v>2.8299999999999999E-2</v>
      </c>
      <c r="L53" s="54"/>
      <c r="M53" s="54"/>
      <c r="N53" s="54"/>
      <c r="O53" s="54"/>
      <c r="P53" s="54"/>
      <c r="Q53" s="54"/>
      <c r="R53" s="54"/>
      <c r="S53" s="54"/>
      <c r="T53" s="54"/>
      <c r="U53" s="19">
        <f t="shared" si="6"/>
        <v>1</v>
      </c>
      <c r="V53" s="61">
        <f t="shared" si="7"/>
        <v>1</v>
      </c>
      <c r="W53" s="33"/>
      <c r="X53" s="34"/>
      <c r="Y53" s="34"/>
      <c r="Z53" s="34"/>
      <c r="AA53" s="34"/>
      <c r="AB53" s="34"/>
      <c r="AC53" s="34"/>
      <c r="AD53" s="34">
        <v>1</v>
      </c>
      <c r="AE53" s="34"/>
    </row>
    <row r="54" spans="1:31" x14ac:dyDescent="0.25">
      <c r="A54" s="54">
        <v>44</v>
      </c>
      <c r="B54" s="54" t="s">
        <v>580</v>
      </c>
      <c r="C54" s="54"/>
      <c r="D54" s="54"/>
      <c r="E54" s="54" t="s">
        <v>550</v>
      </c>
      <c r="F54" s="55" t="str">
        <f t="shared" si="4"/>
        <v>C</v>
      </c>
      <c r="G54" s="56">
        <v>14</v>
      </c>
      <c r="H54" s="57" t="s">
        <v>92</v>
      </c>
      <c r="I54" s="58" t="s">
        <v>76</v>
      </c>
      <c r="J54" s="58" t="s">
        <v>105</v>
      </c>
      <c r="K54" s="115">
        <f t="shared" si="5"/>
        <v>2.8299999999999999E-2</v>
      </c>
      <c r="L54" s="54"/>
      <c r="M54" s="54"/>
      <c r="N54" s="54"/>
      <c r="O54" s="54"/>
      <c r="P54" s="54"/>
      <c r="Q54" s="54"/>
      <c r="R54" s="54"/>
      <c r="S54" s="54"/>
      <c r="T54" s="54"/>
      <c r="U54" s="19">
        <f t="shared" si="6"/>
        <v>1</v>
      </c>
      <c r="V54" s="61">
        <f t="shared" si="7"/>
        <v>1</v>
      </c>
      <c r="W54" s="33"/>
      <c r="X54" s="34"/>
      <c r="Y54" s="34"/>
      <c r="Z54" s="34"/>
      <c r="AA54" s="34"/>
      <c r="AB54" s="34"/>
      <c r="AC54" s="34">
        <v>1</v>
      </c>
      <c r="AD54" s="34"/>
      <c r="AE54" s="34"/>
    </row>
    <row r="55" spans="1:31" x14ac:dyDescent="0.25">
      <c r="A55" s="54">
        <v>45</v>
      </c>
      <c r="B55" s="54" t="s">
        <v>520</v>
      </c>
      <c r="C55" s="54" t="s">
        <v>37</v>
      </c>
      <c r="D55" s="54"/>
      <c r="E55" s="54" t="s">
        <v>550</v>
      </c>
      <c r="F55" s="55" t="str">
        <f t="shared" si="4"/>
        <v>C</v>
      </c>
      <c r="G55" s="56">
        <v>14</v>
      </c>
      <c r="H55" s="57" t="s">
        <v>104</v>
      </c>
      <c r="I55" s="58" t="s">
        <v>76</v>
      </c>
      <c r="J55" s="58" t="s">
        <v>105</v>
      </c>
      <c r="K55" s="115">
        <f t="shared" si="5"/>
        <v>2.8299999999999999E-2</v>
      </c>
      <c r="L55" s="54"/>
      <c r="M55" s="54"/>
      <c r="N55" s="54"/>
      <c r="O55" s="54"/>
      <c r="P55" s="54"/>
      <c r="Q55" s="54"/>
      <c r="R55" s="54"/>
      <c r="S55" s="54"/>
      <c r="T55" s="54"/>
      <c r="U55" s="19">
        <f t="shared" si="6"/>
        <v>1</v>
      </c>
      <c r="V55" s="61">
        <f t="shared" si="7"/>
        <v>1</v>
      </c>
      <c r="W55" s="33"/>
      <c r="X55" s="34"/>
      <c r="Y55" s="34"/>
      <c r="Z55" s="34"/>
      <c r="AA55" s="34"/>
      <c r="AB55" s="34"/>
      <c r="AC55" s="34"/>
      <c r="AD55" s="34"/>
      <c r="AE55" s="34">
        <v>1</v>
      </c>
    </row>
    <row r="56" spans="1:31" x14ac:dyDescent="0.25">
      <c r="A56" s="85">
        <v>46</v>
      </c>
      <c r="B56" s="54" t="s">
        <v>447</v>
      </c>
      <c r="C56" s="54" t="s">
        <v>162</v>
      </c>
      <c r="D56" s="54" t="s">
        <v>29</v>
      </c>
      <c r="E56" s="54" t="s">
        <v>550</v>
      </c>
      <c r="F56" s="55" t="str">
        <f t="shared" si="4"/>
        <v>A</v>
      </c>
      <c r="G56" s="56">
        <v>15</v>
      </c>
      <c r="H56" s="57" t="s">
        <v>216</v>
      </c>
      <c r="I56" s="58" t="s">
        <v>76</v>
      </c>
      <c r="J56" s="58" t="s">
        <v>105</v>
      </c>
      <c r="K56" s="115">
        <f t="shared" si="5"/>
        <v>2.8299999999999999E-2</v>
      </c>
      <c r="L56" s="54"/>
      <c r="M56" s="54"/>
      <c r="N56" s="54"/>
      <c r="O56" s="54"/>
      <c r="P56" s="54"/>
      <c r="Q56" s="54"/>
      <c r="R56" s="54"/>
      <c r="S56" s="54"/>
      <c r="T56" s="54"/>
      <c r="U56" s="19">
        <f t="shared" si="6"/>
        <v>1</v>
      </c>
      <c r="V56" s="61">
        <f t="shared" si="7"/>
        <v>1</v>
      </c>
      <c r="W56" s="33"/>
      <c r="X56" s="34"/>
      <c r="Y56" s="34"/>
      <c r="Z56" s="34"/>
      <c r="AA56" s="34"/>
      <c r="AB56" s="34"/>
      <c r="AC56" s="34"/>
      <c r="AD56" s="34"/>
      <c r="AE56" s="34">
        <v>1</v>
      </c>
    </row>
    <row r="57" spans="1:31" x14ac:dyDescent="0.25">
      <c r="A57" s="54">
        <v>47</v>
      </c>
      <c r="B57" s="54" t="s">
        <v>952</v>
      </c>
      <c r="C57" s="54"/>
      <c r="D57" s="54"/>
      <c r="E57" s="54" t="s">
        <v>768</v>
      </c>
      <c r="F57" s="55" t="str">
        <f t="shared" si="4"/>
        <v>B</v>
      </c>
      <c r="G57" s="56">
        <v>15</v>
      </c>
      <c r="H57" s="57" t="s">
        <v>64</v>
      </c>
      <c r="I57" s="58" t="s">
        <v>76</v>
      </c>
      <c r="J57" s="58" t="s">
        <v>105</v>
      </c>
      <c r="K57" s="115">
        <f t="shared" si="5"/>
        <v>2.8299999999999999E-2</v>
      </c>
      <c r="L57" s="54"/>
      <c r="M57" s="54"/>
      <c r="N57" s="54"/>
      <c r="O57" s="54"/>
      <c r="P57" s="54"/>
      <c r="Q57" s="54"/>
      <c r="R57" s="54"/>
      <c r="S57" s="54"/>
      <c r="T57" s="54"/>
      <c r="U57" s="19">
        <f t="shared" si="6"/>
        <v>1</v>
      </c>
      <c r="V57" s="61">
        <f t="shared" si="7"/>
        <v>1</v>
      </c>
      <c r="W57" s="33"/>
      <c r="X57" s="34"/>
      <c r="Y57" s="34">
        <v>1</v>
      </c>
      <c r="Z57" s="34"/>
      <c r="AA57" s="34"/>
      <c r="AB57" s="34"/>
      <c r="AC57" s="34"/>
      <c r="AD57" s="34"/>
      <c r="AE57" s="34"/>
    </row>
    <row r="58" spans="1:31" x14ac:dyDescent="0.25">
      <c r="A58" s="54">
        <v>48</v>
      </c>
      <c r="B58" s="54" t="s">
        <v>546</v>
      </c>
      <c r="C58" s="54" t="s">
        <v>49</v>
      </c>
      <c r="D58" s="54"/>
      <c r="E58" s="54" t="s">
        <v>550</v>
      </c>
      <c r="F58" s="55" t="str">
        <f t="shared" si="4"/>
        <v>A</v>
      </c>
      <c r="G58" s="56">
        <v>16</v>
      </c>
      <c r="H58" s="57" t="s">
        <v>519</v>
      </c>
      <c r="I58" s="58" t="s">
        <v>76</v>
      </c>
      <c r="J58" s="58" t="s">
        <v>105</v>
      </c>
      <c r="K58" s="115">
        <f t="shared" si="5"/>
        <v>2.8299999999999999E-2</v>
      </c>
      <c r="L58" s="54"/>
      <c r="M58" s="54"/>
      <c r="N58" s="54"/>
      <c r="O58" s="54"/>
      <c r="P58" s="54"/>
      <c r="Q58" s="54"/>
      <c r="R58" s="54"/>
      <c r="S58" s="54"/>
      <c r="T58" s="54"/>
      <c r="U58" s="19">
        <f t="shared" si="6"/>
        <v>1</v>
      </c>
      <c r="V58" s="61">
        <f t="shared" si="7"/>
        <v>1</v>
      </c>
      <c r="W58" s="33"/>
      <c r="X58" s="34"/>
      <c r="Y58" s="34"/>
      <c r="Z58" s="34"/>
      <c r="AA58" s="34"/>
      <c r="AB58" s="34"/>
      <c r="AC58" s="34"/>
      <c r="AD58" s="34">
        <v>1</v>
      </c>
      <c r="AE58" s="34"/>
    </row>
    <row r="59" spans="1:31" x14ac:dyDescent="0.25">
      <c r="A59" s="54">
        <v>49</v>
      </c>
      <c r="B59" s="54" t="s">
        <v>402</v>
      </c>
      <c r="C59" s="54" t="s">
        <v>49</v>
      </c>
      <c r="D59" s="54" t="s">
        <v>29</v>
      </c>
      <c r="E59" s="54" t="s">
        <v>550</v>
      </c>
      <c r="F59" s="55" t="str">
        <f t="shared" si="4"/>
        <v>A</v>
      </c>
      <c r="G59" s="56">
        <v>22</v>
      </c>
      <c r="H59" s="57" t="s">
        <v>100</v>
      </c>
      <c r="I59" s="58" t="s">
        <v>78</v>
      </c>
      <c r="J59" s="58" t="s">
        <v>78</v>
      </c>
      <c r="K59" s="115">
        <f t="shared" si="5"/>
        <v>0</v>
      </c>
      <c r="L59" s="54"/>
      <c r="M59" s="54"/>
      <c r="N59" s="54"/>
      <c r="O59" s="54"/>
      <c r="P59" s="54"/>
      <c r="Q59" s="54"/>
      <c r="R59" s="54"/>
      <c r="S59" s="54"/>
      <c r="T59" s="54"/>
      <c r="U59" s="19">
        <f t="shared" si="6"/>
        <v>0</v>
      </c>
      <c r="V59" s="61">
        <f t="shared" si="7"/>
        <v>0</v>
      </c>
      <c r="W59" s="33"/>
      <c r="X59" s="34"/>
      <c r="Y59" s="34"/>
      <c r="Z59" s="34"/>
      <c r="AA59" s="34"/>
      <c r="AB59" s="34"/>
      <c r="AC59" s="34"/>
      <c r="AD59" s="34"/>
      <c r="AE59" s="34"/>
    </row>
    <row r="60" spans="1:31" x14ac:dyDescent="0.25">
      <c r="A60" s="54">
        <v>50</v>
      </c>
      <c r="B60" s="54" t="s">
        <v>953</v>
      </c>
      <c r="C60" s="54" t="s">
        <v>335</v>
      </c>
      <c r="D60" s="54"/>
      <c r="E60" s="54" t="s">
        <v>768</v>
      </c>
      <c r="F60" s="55" t="str">
        <f t="shared" si="4"/>
        <v>A</v>
      </c>
      <c r="G60" s="56">
        <v>22</v>
      </c>
      <c r="H60" s="57" t="s">
        <v>101</v>
      </c>
      <c r="I60" s="58" t="s">
        <v>78</v>
      </c>
      <c r="J60" s="58" t="s">
        <v>78</v>
      </c>
      <c r="K60" s="115">
        <f t="shared" si="5"/>
        <v>0</v>
      </c>
      <c r="L60" s="54"/>
      <c r="M60" s="54"/>
      <c r="N60" s="54"/>
      <c r="O60" s="54"/>
      <c r="P60" s="54"/>
      <c r="Q60" s="54"/>
      <c r="R60" s="54"/>
      <c r="S60" s="54"/>
      <c r="T60" s="54"/>
      <c r="U60" s="19">
        <f t="shared" si="6"/>
        <v>0</v>
      </c>
      <c r="V60" s="61">
        <f t="shared" si="7"/>
        <v>0</v>
      </c>
      <c r="W60" s="33"/>
      <c r="X60" s="34"/>
      <c r="Y60" s="34"/>
      <c r="Z60" s="34"/>
      <c r="AA60" s="34"/>
      <c r="AB60" s="34"/>
      <c r="AC60" s="34"/>
      <c r="AD60" s="34"/>
      <c r="AE60" s="34"/>
    </row>
    <row r="61" spans="1:31" x14ac:dyDescent="0.25">
      <c r="A61" s="54">
        <v>51</v>
      </c>
      <c r="B61" s="54" t="s">
        <v>137</v>
      </c>
      <c r="C61" s="54" t="s">
        <v>77</v>
      </c>
      <c r="D61" s="54"/>
      <c r="E61" s="54" t="s">
        <v>550</v>
      </c>
      <c r="F61" s="55" t="str">
        <f t="shared" si="4"/>
        <v>A</v>
      </c>
      <c r="G61" s="56">
        <v>22</v>
      </c>
      <c r="H61" s="57" t="s">
        <v>98</v>
      </c>
      <c r="I61" s="58" t="s">
        <v>78</v>
      </c>
      <c r="J61" s="58" t="s">
        <v>78</v>
      </c>
      <c r="K61" s="115">
        <f t="shared" si="5"/>
        <v>0</v>
      </c>
      <c r="L61" s="54"/>
      <c r="M61" s="54"/>
      <c r="N61" s="54"/>
      <c r="O61" s="54"/>
      <c r="P61" s="54"/>
      <c r="Q61" s="54"/>
      <c r="R61" s="54"/>
      <c r="S61" s="54"/>
      <c r="T61" s="54"/>
      <c r="U61" s="19">
        <f t="shared" si="6"/>
        <v>0</v>
      </c>
      <c r="V61" s="61">
        <f t="shared" si="7"/>
        <v>0</v>
      </c>
      <c r="W61" s="33"/>
      <c r="X61" s="34"/>
      <c r="Y61" s="34"/>
      <c r="Z61" s="34"/>
      <c r="AA61" s="34"/>
      <c r="AB61" s="34"/>
      <c r="AC61" s="34"/>
      <c r="AD61" s="34"/>
      <c r="AE61" s="34"/>
    </row>
    <row r="62" spans="1:31" x14ac:dyDescent="0.25">
      <c r="A62" s="54">
        <v>52</v>
      </c>
      <c r="B62" s="54" t="s">
        <v>418</v>
      </c>
      <c r="C62" s="54" t="s">
        <v>49</v>
      </c>
      <c r="D62" s="54"/>
      <c r="E62" s="54" t="s">
        <v>550</v>
      </c>
      <c r="F62" s="55" t="str">
        <f t="shared" si="4"/>
        <v>B</v>
      </c>
      <c r="G62" s="56">
        <v>22</v>
      </c>
      <c r="H62" s="57" t="s">
        <v>235</v>
      </c>
      <c r="I62" s="58" t="s">
        <v>78</v>
      </c>
      <c r="J62" s="58" t="s">
        <v>78</v>
      </c>
      <c r="K62" s="115">
        <f t="shared" si="5"/>
        <v>0</v>
      </c>
      <c r="L62" s="54"/>
      <c r="M62" s="54"/>
      <c r="N62" s="54"/>
      <c r="O62" s="54"/>
      <c r="P62" s="54"/>
      <c r="Q62" s="54"/>
      <c r="R62" s="54"/>
      <c r="S62" s="54"/>
      <c r="T62" s="54"/>
      <c r="U62" s="19">
        <f t="shared" si="6"/>
        <v>0</v>
      </c>
      <c r="V62" s="61">
        <f t="shared" si="7"/>
        <v>0</v>
      </c>
      <c r="W62" s="33"/>
      <c r="X62" s="34"/>
      <c r="Y62" s="34"/>
      <c r="Z62" s="34"/>
      <c r="AA62" s="34"/>
      <c r="AB62" s="34"/>
      <c r="AC62" s="34"/>
      <c r="AD62" s="34"/>
      <c r="AE62" s="34"/>
    </row>
    <row r="63" spans="1:31" x14ac:dyDescent="0.25">
      <c r="A63" s="54">
        <v>53</v>
      </c>
      <c r="B63" s="85" t="s">
        <v>638</v>
      </c>
      <c r="C63" s="85" t="s">
        <v>335</v>
      </c>
      <c r="D63" s="85"/>
      <c r="E63" s="85" t="s">
        <v>550</v>
      </c>
      <c r="F63" s="55" t="str">
        <f t="shared" si="4"/>
        <v>B</v>
      </c>
      <c r="G63" s="86">
        <v>22</v>
      </c>
      <c r="H63" s="87" t="s">
        <v>266</v>
      </c>
      <c r="I63" s="25" t="s">
        <v>78</v>
      </c>
      <c r="J63" s="25" t="s">
        <v>78</v>
      </c>
      <c r="K63" s="116">
        <f t="shared" si="5"/>
        <v>0</v>
      </c>
      <c r="L63" s="85"/>
      <c r="M63" s="85"/>
      <c r="N63" s="85"/>
      <c r="O63" s="85"/>
      <c r="P63" s="85"/>
      <c r="Q63" s="85"/>
      <c r="R63" s="85"/>
      <c r="S63" s="85"/>
      <c r="T63" s="85"/>
      <c r="U63" s="19">
        <f t="shared" si="6"/>
        <v>0</v>
      </c>
      <c r="V63" s="36">
        <f t="shared" si="7"/>
        <v>0</v>
      </c>
      <c r="W63" s="33"/>
      <c r="X63" s="34"/>
      <c r="Y63" s="34"/>
      <c r="Z63" s="34"/>
      <c r="AA63" s="34"/>
      <c r="AB63" s="34"/>
      <c r="AC63" s="34"/>
      <c r="AD63" s="34"/>
      <c r="AE63" s="34"/>
    </row>
    <row r="64" spans="1:31" x14ac:dyDescent="0.25">
      <c r="A64" s="54">
        <v>54</v>
      </c>
      <c r="B64" s="54" t="s">
        <v>421</v>
      </c>
      <c r="C64" s="54" t="s">
        <v>39</v>
      </c>
      <c r="D64" s="54"/>
      <c r="E64" s="54" t="s">
        <v>550</v>
      </c>
      <c r="F64" s="55" t="str">
        <f t="shared" si="4"/>
        <v>B</v>
      </c>
      <c r="G64" s="56">
        <v>22</v>
      </c>
      <c r="H64" s="57" t="s">
        <v>65</v>
      </c>
      <c r="I64" s="58" t="s">
        <v>78</v>
      </c>
      <c r="J64" s="58" t="s">
        <v>78</v>
      </c>
      <c r="K64" s="115">
        <f t="shared" si="5"/>
        <v>0</v>
      </c>
      <c r="L64" s="54"/>
      <c r="M64" s="54"/>
      <c r="N64" s="54"/>
      <c r="O64" s="54"/>
      <c r="P64" s="54"/>
      <c r="Q64" s="54"/>
      <c r="R64" s="54"/>
      <c r="S64" s="54"/>
      <c r="T64" s="54"/>
      <c r="U64" s="19">
        <f t="shared" si="6"/>
        <v>0</v>
      </c>
      <c r="V64" s="61">
        <f t="shared" si="7"/>
        <v>0</v>
      </c>
      <c r="W64" s="33"/>
      <c r="X64" s="34"/>
      <c r="Y64" s="34"/>
      <c r="Z64" s="34"/>
      <c r="AA64" s="34"/>
      <c r="AB64" s="34"/>
      <c r="AC64" s="34"/>
      <c r="AD64" s="34"/>
      <c r="AE64" s="34"/>
    </row>
    <row r="65" spans="1:31" x14ac:dyDescent="0.25">
      <c r="A65" s="54">
        <v>55</v>
      </c>
      <c r="B65" s="54" t="s">
        <v>419</v>
      </c>
      <c r="C65" s="54" t="s">
        <v>49</v>
      </c>
      <c r="D65" s="54"/>
      <c r="E65" s="54" t="s">
        <v>550</v>
      </c>
      <c r="F65" s="55" t="str">
        <f t="shared" si="4"/>
        <v>B</v>
      </c>
      <c r="G65" s="56">
        <v>22</v>
      </c>
      <c r="H65" s="57" t="s">
        <v>102</v>
      </c>
      <c r="I65" s="58" t="s">
        <v>78</v>
      </c>
      <c r="J65" s="58" t="s">
        <v>78</v>
      </c>
      <c r="K65" s="115">
        <f t="shared" si="5"/>
        <v>0</v>
      </c>
      <c r="L65" s="54"/>
      <c r="M65" s="54"/>
      <c r="N65" s="54"/>
      <c r="O65" s="54"/>
      <c r="P65" s="54"/>
      <c r="Q65" s="54"/>
      <c r="R65" s="54"/>
      <c r="S65" s="54"/>
      <c r="T65" s="54"/>
      <c r="U65" s="19">
        <f t="shared" si="6"/>
        <v>0</v>
      </c>
      <c r="V65" s="61">
        <f t="shared" si="7"/>
        <v>0</v>
      </c>
      <c r="W65" s="33"/>
      <c r="X65" s="34"/>
      <c r="Y65" s="34"/>
      <c r="Z65" s="34"/>
      <c r="AA65" s="34"/>
      <c r="AB65" s="34"/>
      <c r="AC65" s="34"/>
      <c r="AD65" s="34"/>
      <c r="AE65" s="34"/>
    </row>
    <row r="66" spans="1:31" x14ac:dyDescent="0.25">
      <c r="A66" s="54">
        <v>56</v>
      </c>
      <c r="B66" s="54" t="s">
        <v>302</v>
      </c>
      <c r="C66" s="54"/>
      <c r="D66" s="54"/>
      <c r="E66" s="54" t="s">
        <v>550</v>
      </c>
      <c r="F66" s="55" t="str">
        <f t="shared" si="4"/>
        <v>C</v>
      </c>
      <c r="G66" s="56">
        <v>22</v>
      </c>
      <c r="H66" s="57" t="s">
        <v>465</v>
      </c>
      <c r="I66" s="58" t="s">
        <v>78</v>
      </c>
      <c r="J66" s="58" t="s">
        <v>78</v>
      </c>
      <c r="K66" s="115">
        <f t="shared" si="5"/>
        <v>0</v>
      </c>
      <c r="L66" s="54"/>
      <c r="M66" s="54"/>
      <c r="N66" s="54"/>
      <c r="O66" s="54"/>
      <c r="P66" s="54"/>
      <c r="Q66" s="54"/>
      <c r="R66" s="54"/>
      <c r="S66" s="54"/>
      <c r="T66" s="54"/>
      <c r="U66" s="19">
        <f t="shared" si="6"/>
        <v>0</v>
      </c>
      <c r="V66" s="61">
        <f t="shared" si="7"/>
        <v>0</v>
      </c>
      <c r="W66" s="33"/>
      <c r="X66" s="34"/>
      <c r="Y66" s="34"/>
      <c r="Z66" s="34"/>
      <c r="AA66" s="34"/>
      <c r="AB66" s="34"/>
      <c r="AC66" s="34"/>
      <c r="AD66" s="34"/>
      <c r="AE66" s="34"/>
    </row>
    <row r="67" spans="1:31" x14ac:dyDescent="0.25">
      <c r="A67" s="54">
        <v>57</v>
      </c>
      <c r="B67" s="54" t="s">
        <v>535</v>
      </c>
      <c r="C67" s="54" t="s">
        <v>39</v>
      </c>
      <c r="D67" s="54"/>
      <c r="E67" s="54" t="s">
        <v>550</v>
      </c>
      <c r="F67" s="55" t="str">
        <f t="shared" si="4"/>
        <v>C</v>
      </c>
      <c r="G67" s="56">
        <v>22</v>
      </c>
      <c r="H67" s="57" t="s">
        <v>429</v>
      </c>
      <c r="I67" s="58" t="s">
        <v>78</v>
      </c>
      <c r="J67" s="58" t="s">
        <v>78</v>
      </c>
      <c r="K67" s="115">
        <f t="shared" si="5"/>
        <v>0</v>
      </c>
      <c r="L67" s="54"/>
      <c r="M67" s="54"/>
      <c r="N67" s="54"/>
      <c r="O67" s="54"/>
      <c r="P67" s="54"/>
      <c r="Q67" s="54"/>
      <c r="R67" s="54"/>
      <c r="S67" s="54"/>
      <c r="T67" s="54"/>
      <c r="U67" s="19">
        <f t="shared" si="6"/>
        <v>0</v>
      </c>
      <c r="V67" s="61">
        <f t="shared" si="7"/>
        <v>0</v>
      </c>
      <c r="W67" s="33"/>
      <c r="X67" s="34"/>
      <c r="Y67" s="34"/>
      <c r="Z67" s="34"/>
      <c r="AA67" s="34"/>
      <c r="AB67" s="34"/>
      <c r="AC67" s="34"/>
      <c r="AD67" s="34"/>
      <c r="AE67" s="34"/>
    </row>
    <row r="68" spans="1:31" x14ac:dyDescent="0.25">
      <c r="A68" s="54">
        <v>58</v>
      </c>
      <c r="B68" s="54"/>
      <c r="C68" s="54"/>
      <c r="D68" s="54"/>
      <c r="E68" s="54"/>
      <c r="F68" s="55" t="str">
        <f t="shared" si="4"/>
        <v/>
      </c>
      <c r="G68" s="56"/>
      <c r="H68" s="57"/>
      <c r="I68" s="58"/>
      <c r="J68" s="58"/>
      <c r="K68" s="115">
        <f t="shared" si="5"/>
        <v>0</v>
      </c>
      <c r="L68" s="54"/>
      <c r="M68" s="54"/>
      <c r="N68" s="54"/>
      <c r="O68" s="54"/>
      <c r="P68" s="54"/>
      <c r="Q68" s="54"/>
      <c r="R68" s="54"/>
      <c r="S68" s="54"/>
      <c r="T68" s="54"/>
      <c r="U68" s="19">
        <f t="shared" si="6"/>
        <v>0</v>
      </c>
      <c r="V68" s="61">
        <f t="shared" si="7"/>
        <v>0</v>
      </c>
      <c r="W68" s="33"/>
      <c r="X68" s="34"/>
      <c r="Y68" s="34"/>
      <c r="Z68" s="34"/>
      <c r="AA68" s="34"/>
      <c r="AB68" s="34"/>
      <c r="AC68" s="34"/>
      <c r="AD68" s="34"/>
      <c r="AE68" s="34"/>
    </row>
    <row r="69" spans="1:31" x14ac:dyDescent="0.25">
      <c r="A69" s="54">
        <v>59</v>
      </c>
      <c r="B69" s="85"/>
      <c r="C69" s="85"/>
      <c r="D69" s="85"/>
      <c r="E69" s="85"/>
      <c r="F69" s="55" t="str">
        <f t="shared" si="4"/>
        <v/>
      </c>
      <c r="G69" s="86"/>
      <c r="H69" s="87"/>
      <c r="I69" s="25"/>
      <c r="J69" s="25"/>
      <c r="K69" s="116">
        <f t="shared" si="5"/>
        <v>0</v>
      </c>
      <c r="L69" s="85"/>
      <c r="M69" s="85"/>
      <c r="N69" s="85"/>
      <c r="O69" s="85"/>
      <c r="P69" s="85"/>
      <c r="Q69" s="85"/>
      <c r="R69" s="85"/>
      <c r="S69" s="85"/>
      <c r="T69" s="85"/>
      <c r="U69" s="19">
        <f t="shared" si="6"/>
        <v>0</v>
      </c>
      <c r="V69" s="36">
        <f t="shared" si="7"/>
        <v>0</v>
      </c>
      <c r="W69" s="33"/>
      <c r="X69" s="34"/>
      <c r="Y69" s="34"/>
      <c r="Z69" s="34"/>
      <c r="AA69" s="34"/>
      <c r="AB69" s="34"/>
      <c r="AC69" s="34"/>
      <c r="AD69" s="34"/>
      <c r="AE69" s="34"/>
    </row>
    <row r="70" spans="1:31" x14ac:dyDescent="0.25">
      <c r="A70" s="54">
        <v>60</v>
      </c>
      <c r="B70" s="54"/>
      <c r="C70" s="54"/>
      <c r="D70" s="54"/>
      <c r="E70" s="54"/>
      <c r="F70" s="55" t="str">
        <f t="shared" si="4"/>
        <v/>
      </c>
      <c r="G70" s="56"/>
      <c r="H70" s="57"/>
      <c r="I70" s="58"/>
      <c r="J70" s="58"/>
      <c r="K70" s="115">
        <f t="shared" si="5"/>
        <v>0</v>
      </c>
      <c r="L70" s="54"/>
      <c r="M70" s="54"/>
      <c r="N70" s="54"/>
      <c r="O70" s="54"/>
      <c r="P70" s="54"/>
      <c r="Q70" s="54"/>
      <c r="R70" s="54"/>
      <c r="S70" s="54"/>
      <c r="T70" s="54"/>
      <c r="U70" s="19">
        <f t="shared" si="6"/>
        <v>0</v>
      </c>
      <c r="V70" s="61">
        <f t="shared" si="7"/>
        <v>0</v>
      </c>
      <c r="W70" s="33"/>
      <c r="X70" s="34"/>
      <c r="Y70" s="34"/>
      <c r="Z70" s="34"/>
      <c r="AA70" s="34"/>
      <c r="AB70" s="34"/>
      <c r="AC70" s="34"/>
      <c r="AD70" s="34"/>
      <c r="AE70" s="34"/>
    </row>
    <row r="71" spans="1:31" x14ac:dyDescent="0.25">
      <c r="A71" s="54">
        <v>61</v>
      </c>
      <c r="B71" s="54"/>
      <c r="C71" s="54"/>
      <c r="D71" s="54"/>
      <c r="E71" s="54"/>
      <c r="F71" s="55" t="str">
        <f t="shared" si="4"/>
        <v/>
      </c>
      <c r="G71" s="56"/>
      <c r="H71" s="57"/>
      <c r="I71" s="58"/>
      <c r="J71" s="58"/>
      <c r="K71" s="115">
        <f t="shared" si="5"/>
        <v>0</v>
      </c>
      <c r="L71" s="54"/>
      <c r="M71" s="54"/>
      <c r="N71" s="54"/>
      <c r="O71" s="54"/>
      <c r="P71" s="54"/>
      <c r="Q71" s="54"/>
      <c r="R71" s="54"/>
      <c r="S71" s="54"/>
      <c r="T71" s="54"/>
      <c r="U71" s="19">
        <f t="shared" si="6"/>
        <v>0</v>
      </c>
      <c r="V71" s="61">
        <f t="shared" si="7"/>
        <v>0</v>
      </c>
      <c r="W71" s="33"/>
      <c r="X71" s="34"/>
      <c r="Y71" s="34"/>
      <c r="Z71" s="34"/>
      <c r="AA71" s="34"/>
      <c r="AB71" s="34"/>
      <c r="AC71" s="34"/>
      <c r="AD71" s="34"/>
      <c r="AE71" s="34"/>
    </row>
    <row r="72" spans="1:31" x14ac:dyDescent="0.25">
      <c r="A72" s="54">
        <v>62</v>
      </c>
      <c r="B72" s="54"/>
      <c r="C72" s="54"/>
      <c r="D72" s="54"/>
      <c r="E72" s="54"/>
      <c r="F72" s="55" t="str">
        <f t="shared" si="4"/>
        <v/>
      </c>
      <c r="G72" s="56"/>
      <c r="H72" s="57"/>
      <c r="I72" s="58"/>
      <c r="J72" s="58"/>
      <c r="K72" s="115">
        <f t="shared" si="5"/>
        <v>0</v>
      </c>
      <c r="L72" s="54"/>
      <c r="M72" s="54"/>
      <c r="N72" s="54"/>
      <c r="O72" s="54"/>
      <c r="P72" s="54"/>
      <c r="Q72" s="54"/>
      <c r="R72" s="54"/>
      <c r="S72" s="54"/>
      <c r="T72" s="54"/>
      <c r="U72" s="19">
        <f t="shared" si="6"/>
        <v>0</v>
      </c>
      <c r="V72" s="61">
        <f t="shared" si="7"/>
        <v>0</v>
      </c>
      <c r="W72" s="33"/>
      <c r="X72" s="34"/>
      <c r="Y72" s="34"/>
      <c r="Z72" s="34"/>
      <c r="AA72" s="34"/>
      <c r="AB72" s="34"/>
      <c r="AC72" s="34"/>
      <c r="AD72" s="34"/>
      <c r="AE72" s="34"/>
    </row>
    <row r="73" spans="1:31" x14ac:dyDescent="0.25">
      <c r="A73" s="54">
        <v>63</v>
      </c>
      <c r="B73" s="54"/>
      <c r="C73" s="54"/>
      <c r="D73" s="54"/>
      <c r="E73" s="54"/>
      <c r="F73" s="55" t="str">
        <f t="shared" si="4"/>
        <v/>
      </c>
      <c r="G73" s="56"/>
      <c r="H73" s="57"/>
      <c r="I73" s="58"/>
      <c r="J73" s="58"/>
      <c r="K73" s="115">
        <f t="shared" si="5"/>
        <v>0</v>
      </c>
      <c r="L73" s="54"/>
      <c r="M73" s="54"/>
      <c r="N73" s="54"/>
      <c r="O73" s="54"/>
      <c r="P73" s="54"/>
      <c r="Q73" s="54"/>
      <c r="R73" s="54"/>
      <c r="S73" s="54"/>
      <c r="T73" s="54"/>
      <c r="U73" s="19">
        <f t="shared" si="6"/>
        <v>0</v>
      </c>
      <c r="V73" s="61">
        <f t="shared" si="7"/>
        <v>0</v>
      </c>
      <c r="W73" s="33"/>
      <c r="X73" s="34"/>
      <c r="Y73" s="34"/>
      <c r="Z73" s="34"/>
      <c r="AA73" s="34"/>
      <c r="AB73" s="34"/>
      <c r="AC73" s="34"/>
      <c r="AD73" s="34"/>
      <c r="AE73" s="34"/>
    </row>
    <row r="74" spans="1:31" x14ac:dyDescent="0.25">
      <c r="A74" s="54">
        <v>64</v>
      </c>
      <c r="B74" s="85"/>
      <c r="C74" s="85"/>
      <c r="D74" s="85"/>
      <c r="E74" s="85"/>
      <c r="F74" s="55" t="str">
        <f t="shared" si="4"/>
        <v/>
      </c>
      <c r="G74" s="86"/>
      <c r="H74" s="87"/>
      <c r="I74" s="25"/>
      <c r="J74" s="25"/>
      <c r="K74" s="116">
        <f t="shared" si="5"/>
        <v>0</v>
      </c>
      <c r="L74" s="85"/>
      <c r="M74" s="85"/>
      <c r="N74" s="85"/>
      <c r="O74" s="85"/>
      <c r="P74" s="85"/>
      <c r="Q74" s="85"/>
      <c r="R74" s="85"/>
      <c r="S74" s="85"/>
      <c r="T74" s="85"/>
      <c r="U74" s="19">
        <f t="shared" si="6"/>
        <v>0</v>
      </c>
      <c r="V74" s="36">
        <f t="shared" si="7"/>
        <v>0</v>
      </c>
      <c r="W74" s="33"/>
      <c r="X74" s="34"/>
      <c r="Y74" s="34"/>
      <c r="Z74" s="34"/>
      <c r="AA74" s="34"/>
      <c r="AB74" s="34"/>
      <c r="AC74" s="34"/>
      <c r="AD74" s="34"/>
      <c r="AE74" s="34"/>
    </row>
    <row r="75" spans="1:31" x14ac:dyDescent="0.25">
      <c r="A75" s="54">
        <v>65</v>
      </c>
      <c r="B75" s="54"/>
      <c r="C75" s="54"/>
      <c r="D75" s="54"/>
      <c r="E75" s="54"/>
      <c r="F75" s="55" t="str">
        <f t="shared" ref="F75:F80" si="8">LEFT(H75,1)</f>
        <v/>
      </c>
      <c r="G75" s="56"/>
      <c r="H75" s="57"/>
      <c r="I75" s="58"/>
      <c r="J75" s="58"/>
      <c r="K75" s="115">
        <f t="shared" ref="K75:K80" si="9">J75*0.0283</f>
        <v>0</v>
      </c>
      <c r="L75" s="54"/>
      <c r="M75" s="54"/>
      <c r="N75" s="54"/>
      <c r="O75" s="54"/>
      <c r="P75" s="54"/>
      <c r="Q75" s="54"/>
      <c r="R75" s="54"/>
      <c r="S75" s="54"/>
      <c r="T75" s="54"/>
      <c r="U75" s="19">
        <f t="shared" ref="U75:U80" si="10">SUM(W75:AE75)</f>
        <v>0</v>
      </c>
      <c r="V75" s="61">
        <f t="shared" ref="V75:V81" si="11">SUM(L75:U75)</f>
        <v>0</v>
      </c>
      <c r="W75" s="33"/>
      <c r="X75" s="34"/>
      <c r="Y75" s="34"/>
      <c r="Z75" s="34"/>
      <c r="AA75" s="34"/>
      <c r="AB75" s="34"/>
      <c r="AC75" s="34"/>
      <c r="AD75" s="34"/>
      <c r="AE75" s="34"/>
    </row>
    <row r="76" spans="1:31" x14ac:dyDescent="0.25">
      <c r="A76" s="54">
        <v>66</v>
      </c>
      <c r="B76" s="54"/>
      <c r="C76" s="54"/>
      <c r="D76" s="54"/>
      <c r="E76" s="54"/>
      <c r="F76" s="55" t="str">
        <f t="shared" si="8"/>
        <v/>
      </c>
      <c r="G76" s="56"/>
      <c r="H76" s="57"/>
      <c r="I76" s="58"/>
      <c r="J76" s="58"/>
      <c r="K76" s="115">
        <f t="shared" si="9"/>
        <v>0</v>
      </c>
      <c r="L76" s="54"/>
      <c r="M76" s="54"/>
      <c r="N76" s="54"/>
      <c r="O76" s="54"/>
      <c r="P76" s="54"/>
      <c r="Q76" s="54"/>
      <c r="R76" s="54"/>
      <c r="S76" s="54"/>
      <c r="T76" s="54"/>
      <c r="U76" s="19">
        <f t="shared" si="10"/>
        <v>0</v>
      </c>
      <c r="V76" s="61">
        <f t="shared" si="11"/>
        <v>0</v>
      </c>
      <c r="W76" s="33"/>
      <c r="X76" s="34"/>
      <c r="Y76" s="34"/>
      <c r="Z76" s="34"/>
      <c r="AA76" s="34"/>
      <c r="AB76" s="34"/>
      <c r="AC76" s="34"/>
      <c r="AD76" s="34"/>
      <c r="AE76" s="34"/>
    </row>
    <row r="77" spans="1:31" x14ac:dyDescent="0.25">
      <c r="A77" s="54">
        <v>67</v>
      </c>
      <c r="B77" s="54"/>
      <c r="C77" s="54"/>
      <c r="D77" s="54"/>
      <c r="E77" s="54"/>
      <c r="F77" s="55" t="str">
        <f t="shared" si="8"/>
        <v/>
      </c>
      <c r="G77" s="56"/>
      <c r="H77" s="57"/>
      <c r="I77" s="58"/>
      <c r="J77" s="58"/>
      <c r="K77" s="115">
        <f t="shared" si="9"/>
        <v>0</v>
      </c>
      <c r="L77" s="54"/>
      <c r="M77" s="54"/>
      <c r="N77" s="54"/>
      <c r="O77" s="54"/>
      <c r="P77" s="54"/>
      <c r="Q77" s="54"/>
      <c r="R77" s="54"/>
      <c r="S77" s="54"/>
      <c r="T77" s="54"/>
      <c r="U77" s="19">
        <f t="shared" si="10"/>
        <v>0</v>
      </c>
      <c r="V77" s="61">
        <f t="shared" si="11"/>
        <v>0</v>
      </c>
      <c r="W77" s="33"/>
      <c r="X77" s="34"/>
      <c r="Y77" s="34"/>
      <c r="Z77" s="34"/>
      <c r="AA77" s="34"/>
      <c r="AB77" s="34"/>
      <c r="AC77" s="34"/>
      <c r="AD77" s="34"/>
      <c r="AE77" s="34"/>
    </row>
    <row r="78" spans="1:31" x14ac:dyDescent="0.25">
      <c r="A78" s="54">
        <v>68</v>
      </c>
      <c r="B78" s="54"/>
      <c r="C78" s="54"/>
      <c r="D78" s="54"/>
      <c r="E78" s="54"/>
      <c r="F78" s="55" t="str">
        <f t="shared" si="8"/>
        <v/>
      </c>
      <c r="G78" s="56"/>
      <c r="H78" s="57"/>
      <c r="I78" s="58"/>
      <c r="J78" s="58"/>
      <c r="K78" s="115">
        <f t="shared" si="9"/>
        <v>0</v>
      </c>
      <c r="L78" s="54"/>
      <c r="M78" s="54"/>
      <c r="N78" s="54"/>
      <c r="O78" s="54"/>
      <c r="P78" s="54"/>
      <c r="Q78" s="54"/>
      <c r="R78" s="54"/>
      <c r="S78" s="54"/>
      <c r="T78" s="54"/>
      <c r="U78" s="19">
        <f t="shared" si="10"/>
        <v>0</v>
      </c>
      <c r="V78" s="61">
        <f t="shared" si="11"/>
        <v>0</v>
      </c>
      <c r="W78" s="33"/>
      <c r="X78" s="34"/>
      <c r="Y78" s="34"/>
      <c r="Z78" s="34"/>
      <c r="AA78" s="34"/>
      <c r="AB78" s="34"/>
      <c r="AC78" s="34"/>
      <c r="AD78" s="34"/>
      <c r="AE78" s="34"/>
    </row>
    <row r="79" spans="1:31" x14ac:dyDescent="0.25">
      <c r="A79" s="54">
        <v>69</v>
      </c>
      <c r="B79" s="54"/>
      <c r="C79" s="54"/>
      <c r="D79" s="54"/>
      <c r="E79" s="54"/>
      <c r="F79" s="55" t="str">
        <f t="shared" si="8"/>
        <v/>
      </c>
      <c r="G79" s="56"/>
      <c r="H79" s="57"/>
      <c r="I79" s="58"/>
      <c r="J79" s="58"/>
      <c r="K79" s="115">
        <f t="shared" si="9"/>
        <v>0</v>
      </c>
      <c r="L79" s="54"/>
      <c r="M79" s="54"/>
      <c r="N79" s="54"/>
      <c r="O79" s="54"/>
      <c r="P79" s="54"/>
      <c r="Q79" s="54"/>
      <c r="R79" s="54"/>
      <c r="S79" s="54"/>
      <c r="T79" s="54"/>
      <c r="U79" s="19">
        <f t="shared" si="10"/>
        <v>0</v>
      </c>
      <c r="V79" s="61">
        <f t="shared" si="11"/>
        <v>0</v>
      </c>
      <c r="W79" s="33"/>
      <c r="X79" s="34"/>
      <c r="Y79" s="34"/>
      <c r="Z79" s="34"/>
      <c r="AA79" s="34"/>
      <c r="AB79" s="34"/>
      <c r="AC79" s="34"/>
      <c r="AD79" s="34"/>
      <c r="AE79" s="34"/>
    </row>
    <row r="80" spans="1:31" x14ac:dyDescent="0.25">
      <c r="A80" s="54">
        <v>70</v>
      </c>
      <c r="B80" s="54"/>
      <c r="C80" s="54"/>
      <c r="D80" s="54"/>
      <c r="E80" s="54"/>
      <c r="F80" s="55" t="str">
        <f t="shared" si="8"/>
        <v/>
      </c>
      <c r="G80" s="56"/>
      <c r="H80" s="57"/>
      <c r="I80" s="58"/>
      <c r="J80" s="58"/>
      <c r="K80" s="115">
        <f t="shared" si="9"/>
        <v>0</v>
      </c>
      <c r="L80" s="54"/>
      <c r="M80" s="54"/>
      <c r="N80" s="54"/>
      <c r="O80" s="54"/>
      <c r="P80" s="54"/>
      <c r="Q80" s="54"/>
      <c r="R80" s="54"/>
      <c r="S80" s="54"/>
      <c r="T80" s="54"/>
      <c r="U80" s="19">
        <f t="shared" si="10"/>
        <v>0</v>
      </c>
      <c r="V80" s="61">
        <f t="shared" si="11"/>
        <v>0</v>
      </c>
      <c r="W80" s="33"/>
      <c r="X80" s="34"/>
      <c r="Y80" s="34"/>
      <c r="Z80" s="34"/>
      <c r="AA80" s="34"/>
      <c r="AB80" s="34"/>
      <c r="AC80" s="34"/>
      <c r="AD80" s="34"/>
      <c r="AE80" s="34"/>
    </row>
    <row r="81" spans="1:31" x14ac:dyDescent="0.25">
      <c r="A81" s="54"/>
      <c r="B81" s="85"/>
      <c r="C81" s="85"/>
      <c r="D81" s="85"/>
      <c r="E81" s="85" t="str">
        <f>LEFT(H81,1)</f>
        <v/>
      </c>
      <c r="F81" s="85"/>
      <c r="G81" s="86"/>
      <c r="H81" s="87"/>
      <c r="I81" s="25"/>
      <c r="J81" s="25"/>
      <c r="K81" s="116">
        <f t="shared" ref="K81" si="12">J81*0.0283</f>
        <v>0</v>
      </c>
      <c r="L81" s="85"/>
      <c r="M81" s="85"/>
      <c r="N81" s="85"/>
      <c r="O81" s="85"/>
      <c r="P81" s="85"/>
      <c r="Q81" s="85"/>
      <c r="R81" s="85"/>
      <c r="S81" s="85"/>
      <c r="T81" s="85"/>
      <c r="U81" s="19">
        <f t="shared" ref="U81" si="13">SUM(W81:AE81)</f>
        <v>0</v>
      </c>
      <c r="V81" s="36">
        <f t="shared" si="11"/>
        <v>0</v>
      </c>
      <c r="W81" s="33"/>
      <c r="X81" s="34"/>
      <c r="Y81" s="34"/>
      <c r="Z81" s="34"/>
      <c r="AA81" s="34"/>
      <c r="AB81" s="34"/>
      <c r="AC81" s="34"/>
      <c r="AD81" s="34"/>
      <c r="AE81" s="34"/>
    </row>
    <row r="82" spans="1:31" x14ac:dyDescent="0.25">
      <c r="A82" s="254"/>
      <c r="B82" s="353"/>
      <c r="C82" s="353"/>
      <c r="D82" s="353"/>
      <c r="E82" s="120"/>
      <c r="F82" s="250"/>
      <c r="G82" s="8"/>
      <c r="I82" s="24"/>
      <c r="J82" s="251"/>
      <c r="K82" s="353"/>
      <c r="L82" s="353"/>
      <c r="M82" s="353"/>
      <c r="N82" s="353"/>
      <c r="O82" s="353"/>
      <c r="P82" s="353"/>
      <c r="Q82" s="353"/>
      <c r="R82" s="353"/>
      <c r="S82" s="353"/>
      <c r="T82" s="254"/>
      <c r="U82" s="3"/>
      <c r="V82" s="354"/>
      <c r="W82" s="354"/>
      <c r="X82" s="354"/>
      <c r="Y82" s="354"/>
      <c r="Z82" s="354"/>
      <c r="AA82" s="354"/>
      <c r="AB82" s="29"/>
      <c r="AC82" s="29"/>
      <c r="AD82" s="29"/>
    </row>
    <row r="83" spans="1:31" x14ac:dyDescent="0.25">
      <c r="A83" s="254"/>
      <c r="B83" s="250" t="s">
        <v>66</v>
      </c>
      <c r="C83" s="350"/>
      <c r="D83" s="350"/>
      <c r="E83" s="350"/>
      <c r="F83" s="350"/>
      <c r="G83" s="8"/>
      <c r="H83" s="37">
        <f>SUM(J83*2.204)</f>
        <v>115.07855400000005</v>
      </c>
      <c r="I83" s="251"/>
      <c r="J83" s="251">
        <f>SUM(K11:K42)</f>
        <v>52.213500000000018</v>
      </c>
      <c r="K83" s="251">
        <f t="shared" ref="K83:R83" si="14">SUM(K11:K81)</f>
        <v>53.670950000000033</v>
      </c>
      <c r="L83" s="251">
        <f t="shared" si="14"/>
        <v>11</v>
      </c>
      <c r="M83" s="251">
        <f t="shared" si="14"/>
        <v>1</v>
      </c>
      <c r="N83" s="251">
        <f t="shared" si="14"/>
        <v>1</v>
      </c>
      <c r="O83" s="251">
        <f t="shared" si="14"/>
        <v>3</v>
      </c>
      <c r="P83" s="251">
        <f t="shared" si="14"/>
        <v>9</v>
      </c>
      <c r="Q83" s="251">
        <f t="shared" si="14"/>
        <v>12</v>
      </c>
      <c r="R83" s="251">
        <f t="shared" si="14"/>
        <v>17</v>
      </c>
      <c r="S83" s="251">
        <f t="shared" ref="S83:AD83" si="15">SUM(S11:S81)</f>
        <v>17</v>
      </c>
      <c r="T83" s="251">
        <f t="shared" si="15"/>
        <v>4</v>
      </c>
      <c r="U83" s="251">
        <f t="shared" si="15"/>
        <v>125</v>
      </c>
      <c r="V83" s="251">
        <f t="shared" si="15"/>
        <v>200</v>
      </c>
      <c r="W83" s="251">
        <f t="shared" si="15"/>
        <v>0</v>
      </c>
      <c r="X83" s="251">
        <f t="shared" si="15"/>
        <v>2</v>
      </c>
      <c r="Y83" s="251">
        <f t="shared" si="15"/>
        <v>10</v>
      </c>
      <c r="Z83" s="251"/>
      <c r="AA83" s="251">
        <f t="shared" si="15"/>
        <v>2</v>
      </c>
      <c r="AB83" s="251">
        <f t="shared" si="15"/>
        <v>9</v>
      </c>
      <c r="AC83" s="251"/>
      <c r="AD83" s="251">
        <f t="shared" si="15"/>
        <v>58</v>
      </c>
    </row>
    <row r="84" spans="1:31" x14ac:dyDescent="0.25">
      <c r="A84" s="254"/>
      <c r="B84" s="351"/>
      <c r="C84" s="351"/>
      <c r="D84" s="351"/>
      <c r="E84" s="251"/>
      <c r="F84" s="250"/>
      <c r="G84" s="8"/>
      <c r="H84" s="251"/>
      <c r="I84" s="251"/>
      <c r="J84" s="251"/>
      <c r="K84" s="351"/>
      <c r="L84" s="351"/>
      <c r="M84" s="351"/>
      <c r="N84" s="351"/>
      <c r="O84" s="351"/>
      <c r="P84" s="351"/>
      <c r="Q84" s="351"/>
      <c r="R84" s="351"/>
      <c r="S84" s="351"/>
      <c r="T84" s="254"/>
      <c r="U84" s="3"/>
      <c r="V84" s="352"/>
      <c r="W84" s="352"/>
      <c r="X84" s="352"/>
      <c r="Y84" s="352"/>
      <c r="Z84" s="352"/>
      <c r="AA84" s="352"/>
    </row>
    <row r="85" spans="1:31" x14ac:dyDescent="0.25">
      <c r="B85" s="186" t="s">
        <v>121</v>
      </c>
    </row>
    <row r="86" spans="1:31" x14ac:dyDescent="0.25">
      <c r="B86" s="186" t="s">
        <v>123</v>
      </c>
    </row>
    <row r="87" spans="1:31" x14ac:dyDescent="0.25">
      <c r="E87" s="186" t="s">
        <v>342</v>
      </c>
      <c r="S87" s="35"/>
      <c r="T87" s="26"/>
      <c r="U87" s="26"/>
      <c r="AA87" s="186"/>
      <c r="AB87" s="186"/>
      <c r="AC87" s="186"/>
      <c r="AD87" s="186"/>
    </row>
    <row r="88" spans="1:31" x14ac:dyDescent="0.25">
      <c r="A88" s="55">
        <v>1</v>
      </c>
      <c r="B88" s="80">
        <v>1</v>
      </c>
      <c r="C88" s="80" t="s">
        <v>148</v>
      </c>
      <c r="D88" s="80" t="s">
        <v>43</v>
      </c>
      <c r="E88" s="83" t="s">
        <v>314</v>
      </c>
      <c r="F88" s="83" t="s">
        <v>46</v>
      </c>
      <c r="G88" s="116" t="s">
        <v>936</v>
      </c>
      <c r="U88" s="186"/>
      <c r="V88" s="186"/>
      <c r="W88" s="186"/>
      <c r="X88" s="186"/>
      <c r="Y88" s="186"/>
      <c r="Z88" s="186"/>
      <c r="AA88" s="186"/>
      <c r="AB88" s="186"/>
      <c r="AC88" s="186"/>
      <c r="AD88" s="186"/>
    </row>
    <row r="89" spans="1:31" x14ac:dyDescent="0.25">
      <c r="A89" s="85">
        <v>2</v>
      </c>
      <c r="B89" s="54">
        <v>2</v>
      </c>
      <c r="C89" s="54" t="s">
        <v>132</v>
      </c>
      <c r="D89" s="54" t="s">
        <v>49</v>
      </c>
      <c r="E89" s="58" t="s">
        <v>311</v>
      </c>
      <c r="F89" s="70" t="s">
        <v>57</v>
      </c>
      <c r="G89" s="115" t="s">
        <v>938</v>
      </c>
      <c r="U89" s="186"/>
      <c r="V89" s="186"/>
      <c r="W89" s="186"/>
      <c r="X89" s="186"/>
      <c r="Y89" s="186"/>
      <c r="Z89" s="186"/>
      <c r="AA89" s="186"/>
      <c r="AB89" s="186"/>
      <c r="AC89" s="186"/>
      <c r="AD89" s="186"/>
    </row>
    <row r="90" spans="1:31" x14ac:dyDescent="0.25">
      <c r="A90" s="54">
        <v>3</v>
      </c>
      <c r="B90" s="54">
        <v>3</v>
      </c>
      <c r="C90" s="54" t="s">
        <v>191</v>
      </c>
      <c r="D90" s="54" t="s">
        <v>49</v>
      </c>
      <c r="E90" s="58" t="s">
        <v>315</v>
      </c>
      <c r="F90" s="58" t="s">
        <v>62</v>
      </c>
      <c r="G90" s="115" t="s">
        <v>860</v>
      </c>
      <c r="U90" s="186"/>
      <c r="V90" s="186"/>
      <c r="W90" s="186"/>
      <c r="X90" s="186"/>
      <c r="Y90" s="186"/>
      <c r="Z90" s="186"/>
      <c r="AA90" s="186"/>
      <c r="AB90" s="186"/>
      <c r="AC90" s="186"/>
      <c r="AD90" s="186"/>
    </row>
    <row r="91" spans="1:31" x14ac:dyDescent="0.25">
      <c r="A91" s="54"/>
      <c r="B91" s="54" t="s">
        <v>122</v>
      </c>
      <c r="C91" s="54" t="s">
        <v>130</v>
      </c>
      <c r="D91" s="54" t="s">
        <v>39</v>
      </c>
      <c r="E91" s="58" t="s">
        <v>315</v>
      </c>
      <c r="F91" s="58" t="s">
        <v>267</v>
      </c>
      <c r="G91" s="115" t="s">
        <v>932</v>
      </c>
      <c r="H91" s="26"/>
      <c r="I91" s="26"/>
      <c r="J91" s="26"/>
      <c r="K91" s="26"/>
      <c r="L91" s="26"/>
      <c r="M91" s="26"/>
      <c r="U91" s="186"/>
      <c r="V91" s="186"/>
      <c r="W91" s="186"/>
      <c r="X91" s="186"/>
      <c r="Y91" s="186"/>
      <c r="Z91" s="186"/>
      <c r="AA91" s="186"/>
      <c r="AB91" s="186"/>
      <c r="AC91" s="186"/>
      <c r="AD91" s="186"/>
    </row>
    <row r="93" spans="1:31" x14ac:dyDescent="0.25">
      <c r="B93" s="186" t="s">
        <v>322</v>
      </c>
      <c r="C93" s="186" t="s">
        <v>148</v>
      </c>
      <c r="D93" s="108" t="s">
        <v>954</v>
      </c>
      <c r="E93" s="186" t="s">
        <v>929</v>
      </c>
      <c r="F93" s="13">
        <v>120</v>
      </c>
      <c r="AD93" s="186"/>
    </row>
    <row r="94" spans="1:31" x14ac:dyDescent="0.25">
      <c r="B94" s="186" t="s">
        <v>124</v>
      </c>
      <c r="C94" s="186" t="s">
        <v>951</v>
      </c>
      <c r="D94" s="186" t="s">
        <v>955</v>
      </c>
      <c r="E94" s="186" t="s">
        <v>350</v>
      </c>
      <c r="F94" s="13">
        <v>120</v>
      </c>
      <c r="G94" s="108"/>
      <c r="AD94" s="186"/>
    </row>
    <row r="95" spans="1:31" x14ac:dyDescent="0.25">
      <c r="B95" s="186" t="s">
        <v>323</v>
      </c>
      <c r="C95" s="186" t="s">
        <v>956</v>
      </c>
      <c r="D95" s="186" t="s">
        <v>957</v>
      </c>
      <c r="E95" s="186" t="s">
        <v>173</v>
      </c>
      <c r="F95" s="13">
        <v>60</v>
      </c>
      <c r="AD95" s="186"/>
    </row>
    <row r="97" spans="6:30" x14ac:dyDescent="0.25">
      <c r="F97" s="108"/>
      <c r="AD97" s="186"/>
    </row>
    <row r="99" spans="6:30" x14ac:dyDescent="0.25">
      <c r="F99" s="109" t="s">
        <v>958</v>
      </c>
      <c r="AD99" s="186"/>
    </row>
    <row r="100" spans="6:30" x14ac:dyDescent="0.25">
      <c r="F100" s="109" t="s">
        <v>324</v>
      </c>
      <c r="AD100" s="186"/>
    </row>
    <row r="101" spans="6:30" x14ac:dyDescent="0.25">
      <c r="F101" s="109" t="s">
        <v>325</v>
      </c>
      <c r="AD101" s="186"/>
    </row>
    <row r="102" spans="6:30" x14ac:dyDescent="0.25">
      <c r="F102" s="109" t="s">
        <v>132</v>
      </c>
      <c r="G102" s="186" t="s">
        <v>938</v>
      </c>
      <c r="H102" s="13">
        <v>100</v>
      </c>
      <c r="P102" s="35"/>
      <c r="Q102" s="26"/>
      <c r="R102" s="26"/>
      <c r="S102" s="26"/>
      <c r="T102" s="26"/>
      <c r="U102" s="26"/>
      <c r="V102" s="186"/>
      <c r="W102" s="186"/>
      <c r="X102" s="186"/>
      <c r="Y102" s="186"/>
      <c r="Z102" s="186"/>
      <c r="AA102" s="186"/>
      <c r="AB102" s="186"/>
      <c r="AC102" s="186"/>
      <c r="AD102" s="186"/>
    </row>
    <row r="103" spans="6:30" x14ac:dyDescent="0.25">
      <c r="F103" s="109" t="s">
        <v>191</v>
      </c>
      <c r="G103" s="186" t="s">
        <v>860</v>
      </c>
      <c r="H103" s="13">
        <v>70</v>
      </c>
      <c r="O103" s="35"/>
      <c r="P103" s="26"/>
      <c r="Q103" s="26"/>
      <c r="R103" s="26"/>
      <c r="S103" s="26"/>
      <c r="T103" s="26"/>
      <c r="U103" s="186"/>
      <c r="V103" s="186"/>
      <c r="W103" s="186"/>
      <c r="X103" s="186"/>
      <c r="Y103" s="186"/>
      <c r="Z103" s="186"/>
      <c r="AA103" s="186"/>
      <c r="AB103" s="186"/>
      <c r="AC103" s="186"/>
      <c r="AD103" s="186"/>
    </row>
    <row r="104" spans="6:30" x14ac:dyDescent="0.25">
      <c r="F104" s="109" t="s">
        <v>134</v>
      </c>
      <c r="G104" s="186" t="s">
        <v>940</v>
      </c>
      <c r="H104" s="13">
        <v>50</v>
      </c>
      <c r="U104" s="186"/>
      <c r="V104" s="186"/>
      <c r="W104" s="186"/>
      <c r="X104" s="186"/>
      <c r="Y104" s="186"/>
      <c r="Z104" s="186"/>
      <c r="AA104" s="186"/>
      <c r="AB104" s="186"/>
      <c r="AC104" s="186"/>
      <c r="AD104" s="186"/>
    </row>
    <row r="105" spans="6:30" x14ac:dyDescent="0.25">
      <c r="F105" s="109" t="s">
        <v>538</v>
      </c>
      <c r="G105" s="186" t="s">
        <v>799</v>
      </c>
      <c r="H105" s="13">
        <v>30</v>
      </c>
      <c r="U105" s="186"/>
      <c r="V105" s="186"/>
      <c r="W105" s="186"/>
      <c r="X105" s="186"/>
      <c r="Y105" s="186"/>
      <c r="Z105" s="186"/>
      <c r="AA105" s="186"/>
      <c r="AB105" s="186"/>
      <c r="AC105" s="186"/>
      <c r="AD105" s="186"/>
    </row>
    <row r="106" spans="6:30" x14ac:dyDescent="0.25">
      <c r="F106" s="109" t="s">
        <v>525</v>
      </c>
      <c r="G106" s="186" t="s">
        <v>942</v>
      </c>
      <c r="H106" s="13">
        <v>20</v>
      </c>
      <c r="U106" s="186"/>
      <c r="V106" s="186"/>
      <c r="W106" s="186"/>
      <c r="X106" s="186"/>
      <c r="Y106" s="186"/>
      <c r="Z106" s="186"/>
      <c r="AA106" s="186"/>
      <c r="AB106" s="186"/>
      <c r="AC106" s="186"/>
      <c r="AD106" s="186"/>
    </row>
    <row r="107" spans="6:30" x14ac:dyDescent="0.25">
      <c r="F107" s="109" t="s">
        <v>326</v>
      </c>
      <c r="U107" s="186"/>
      <c r="V107" s="186"/>
      <c r="W107" s="186"/>
      <c r="X107" s="186"/>
      <c r="Y107" s="186"/>
      <c r="Z107" s="186"/>
      <c r="AA107" s="186"/>
      <c r="AB107" s="186"/>
      <c r="AC107" s="186"/>
      <c r="AD107" s="186"/>
    </row>
    <row r="108" spans="6:30" x14ac:dyDescent="0.25">
      <c r="F108" s="109" t="s">
        <v>148</v>
      </c>
      <c r="G108" s="186" t="s">
        <v>936</v>
      </c>
      <c r="H108" s="13">
        <v>100</v>
      </c>
      <c r="U108" s="186"/>
      <c r="V108" s="186"/>
      <c r="W108" s="186"/>
      <c r="X108" s="186"/>
      <c r="Y108" s="186"/>
      <c r="Z108" s="186"/>
      <c r="AA108" s="186"/>
      <c r="AB108" s="186"/>
      <c r="AC108" s="186"/>
      <c r="AD108" s="186"/>
    </row>
    <row r="109" spans="6:30" x14ac:dyDescent="0.25">
      <c r="F109" s="109" t="s">
        <v>510</v>
      </c>
      <c r="G109" s="186" t="s">
        <v>949</v>
      </c>
      <c r="H109" s="13">
        <v>70</v>
      </c>
      <c r="U109" s="186"/>
      <c r="V109" s="186"/>
      <c r="W109" s="186"/>
      <c r="X109" s="186"/>
      <c r="Y109" s="186"/>
      <c r="Z109" s="186"/>
      <c r="AA109" s="186"/>
      <c r="AB109" s="186"/>
      <c r="AC109" s="186"/>
      <c r="AD109" s="186"/>
    </row>
    <row r="110" spans="6:30" x14ac:dyDescent="0.25">
      <c r="F110" s="109" t="s">
        <v>125</v>
      </c>
      <c r="G110" s="186" t="s">
        <v>391</v>
      </c>
      <c r="H110" s="13">
        <v>50</v>
      </c>
      <c r="U110" s="186"/>
      <c r="V110" s="186"/>
      <c r="W110" s="186"/>
      <c r="X110" s="186"/>
      <c r="Y110" s="186"/>
      <c r="Z110" s="186"/>
      <c r="AA110" s="186"/>
      <c r="AB110" s="186"/>
      <c r="AC110" s="186"/>
      <c r="AD110" s="186"/>
    </row>
    <row r="111" spans="6:30" x14ac:dyDescent="0.25">
      <c r="F111" s="109" t="s">
        <v>563</v>
      </c>
      <c r="G111" s="186" t="s">
        <v>217</v>
      </c>
      <c r="H111" s="13">
        <v>30</v>
      </c>
      <c r="U111" s="186"/>
      <c r="V111" s="186"/>
      <c r="W111" s="186"/>
      <c r="X111" s="186"/>
      <c r="Y111" s="186"/>
      <c r="Z111" s="186"/>
      <c r="AA111" s="186"/>
      <c r="AB111" s="186"/>
      <c r="AC111" s="186"/>
      <c r="AD111" s="186"/>
    </row>
    <row r="112" spans="6:30" x14ac:dyDescent="0.25">
      <c r="F112" s="109" t="s">
        <v>135</v>
      </c>
      <c r="G112" s="186" t="s">
        <v>366</v>
      </c>
      <c r="H112" s="13">
        <v>20</v>
      </c>
      <c r="U112" s="186"/>
      <c r="V112" s="186"/>
      <c r="W112" s="186"/>
      <c r="X112" s="186"/>
      <c r="Y112" s="186"/>
      <c r="Z112" s="186"/>
      <c r="AA112" s="186"/>
      <c r="AB112" s="186"/>
      <c r="AC112" s="186"/>
      <c r="AD112" s="186"/>
    </row>
    <row r="113" spans="4:30" x14ac:dyDescent="0.25">
      <c r="F113" s="109" t="s">
        <v>479</v>
      </c>
      <c r="U113" s="186"/>
      <c r="V113" s="186"/>
      <c r="W113" s="186"/>
      <c r="X113" s="186"/>
      <c r="Y113" s="186"/>
      <c r="Z113" s="186"/>
      <c r="AA113" s="186"/>
      <c r="AB113" s="186"/>
      <c r="AC113" s="186"/>
      <c r="AD113" s="186"/>
    </row>
    <row r="114" spans="4:30" x14ac:dyDescent="0.25">
      <c r="F114" s="109" t="s">
        <v>130</v>
      </c>
      <c r="G114" s="186" t="s">
        <v>932</v>
      </c>
      <c r="H114" s="13">
        <v>100</v>
      </c>
      <c r="U114" s="186"/>
      <c r="V114" s="186"/>
      <c r="W114" s="186"/>
      <c r="X114" s="186"/>
      <c r="Y114" s="186"/>
      <c r="Z114" s="186"/>
      <c r="AA114" s="186"/>
      <c r="AB114" s="186"/>
      <c r="AC114" s="186"/>
      <c r="AD114" s="186"/>
    </row>
    <row r="115" spans="4:30" x14ac:dyDescent="0.25">
      <c r="F115" s="109" t="s">
        <v>595</v>
      </c>
      <c r="G115" s="186" t="s">
        <v>944</v>
      </c>
      <c r="H115" s="13">
        <v>70</v>
      </c>
      <c r="U115" s="186"/>
      <c r="V115" s="186"/>
      <c r="W115" s="186"/>
      <c r="X115" s="186"/>
      <c r="Y115" s="186"/>
      <c r="Z115" s="186"/>
      <c r="AA115" s="186"/>
      <c r="AB115" s="186"/>
      <c r="AC115" s="186"/>
      <c r="AD115" s="186"/>
    </row>
    <row r="116" spans="4:30" x14ac:dyDescent="0.25">
      <c r="F116" s="186" t="s">
        <v>526</v>
      </c>
      <c r="G116" s="186" t="s">
        <v>497</v>
      </c>
      <c r="H116" s="13">
        <v>50</v>
      </c>
    </row>
    <row r="117" spans="4:30" x14ac:dyDescent="0.25">
      <c r="F117" s="186" t="s">
        <v>509</v>
      </c>
      <c r="G117" s="186" t="s">
        <v>945</v>
      </c>
      <c r="H117" s="13">
        <v>30</v>
      </c>
    </row>
    <row r="118" spans="4:30" x14ac:dyDescent="0.25">
      <c r="F118" s="186" t="s">
        <v>533</v>
      </c>
      <c r="G118" s="186" t="s">
        <v>753</v>
      </c>
      <c r="H118" s="13">
        <v>20</v>
      </c>
    </row>
    <row r="119" spans="4:30" x14ac:dyDescent="0.25">
      <c r="F119" s="186" t="s">
        <v>598</v>
      </c>
      <c r="J119" s="13">
        <v>90</v>
      </c>
    </row>
    <row r="120" spans="4:30" x14ac:dyDescent="0.25">
      <c r="H120" s="13">
        <v>100</v>
      </c>
      <c r="J120" s="13">
        <v>90</v>
      </c>
    </row>
    <row r="121" spans="4:30" x14ac:dyDescent="0.25">
      <c r="H121" s="13">
        <v>70</v>
      </c>
      <c r="J121" s="13">
        <v>45</v>
      </c>
      <c r="U121" s="186"/>
      <c r="V121" s="186"/>
      <c r="W121" s="186"/>
      <c r="X121" s="186"/>
      <c r="Y121" s="186"/>
      <c r="Z121" s="186"/>
      <c r="AA121" s="186"/>
      <c r="AB121" s="186"/>
      <c r="AC121" s="186"/>
      <c r="AD121" s="186"/>
    </row>
    <row r="122" spans="4:30" x14ac:dyDescent="0.25">
      <c r="H122" s="13">
        <v>50</v>
      </c>
    </row>
    <row r="123" spans="4:30" x14ac:dyDescent="0.25">
      <c r="H123" s="13">
        <v>30</v>
      </c>
    </row>
    <row r="125" spans="4:30" x14ac:dyDescent="0.25">
      <c r="D125" s="186" t="s">
        <v>124</v>
      </c>
      <c r="E125" s="186" t="s">
        <v>403</v>
      </c>
      <c r="F125" s="108" t="s">
        <v>921</v>
      </c>
      <c r="G125" s="186" t="s">
        <v>350</v>
      </c>
      <c r="H125" s="13">
        <v>140</v>
      </c>
    </row>
    <row r="126" spans="4:30" x14ac:dyDescent="0.25">
      <c r="D126" s="186" t="s">
        <v>322</v>
      </c>
      <c r="E126" s="186" t="s">
        <v>413</v>
      </c>
      <c r="F126" s="186" t="s">
        <v>922</v>
      </c>
      <c r="G126" s="186" t="s">
        <v>854</v>
      </c>
      <c r="H126" s="13">
        <v>140</v>
      </c>
    </row>
    <row r="127" spans="4:30" x14ac:dyDescent="0.25">
      <c r="D127" s="186" t="s">
        <v>323</v>
      </c>
      <c r="E127" s="186" t="s">
        <v>575</v>
      </c>
      <c r="F127" s="186" t="s">
        <v>923</v>
      </c>
      <c r="G127" s="186" t="s">
        <v>924</v>
      </c>
      <c r="H127" s="13">
        <v>160</v>
      </c>
    </row>
  </sheetData>
  <sortState ref="B11:AG67">
    <sortCondition ref="G11:G67"/>
  </sortState>
  <mergeCells count="12">
    <mergeCell ref="B82:D82"/>
    <mergeCell ref="K82:S82"/>
    <mergeCell ref="V82:AA82"/>
    <mergeCell ref="C83:F83"/>
    <mergeCell ref="B84:D84"/>
    <mergeCell ref="K84:S84"/>
    <mergeCell ref="V84:AA84"/>
    <mergeCell ref="C2:D2"/>
    <mergeCell ref="C3:D3"/>
    <mergeCell ref="C4:D4"/>
    <mergeCell ref="C5:D5"/>
    <mergeCell ref="C6:D6"/>
  </mergeCells>
  <pageMargins left="0.7" right="0.7" top="0.75" bottom="0.75" header="0.3" footer="0.3"/>
  <pageSetup paperSize="9" scale="73" orientation="landscape"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129"/>
  <sheetViews>
    <sheetView workbookViewId="0">
      <pane xSplit="2" ySplit="11" topLeftCell="C66" activePane="bottomRight" state="frozen"/>
      <selection activeCell="N38" sqref="N38"/>
      <selection pane="topRight" activeCell="N38" sqref="N38"/>
      <selection pane="bottomLeft" activeCell="N38" sqref="N38"/>
      <selection pane="bottomRight" activeCell="S11" sqref="S11"/>
    </sheetView>
  </sheetViews>
  <sheetFormatPr defaultRowHeight="15" x14ac:dyDescent="0.25"/>
  <cols>
    <col min="1" max="1" width="3" style="186" bestFit="1" customWidth="1"/>
    <col min="2" max="2" width="14.5703125" style="186" bestFit="1" customWidth="1"/>
    <col min="3" max="3" width="12.85546875" style="186" customWidth="1"/>
    <col min="4" max="5" width="9.140625" style="186" customWidth="1"/>
    <col min="6" max="7" width="10.7109375" style="186" bestFit="1" customWidth="1"/>
    <col min="8" max="8" width="9.140625" style="186"/>
    <col min="9" max="9" width="9.140625" style="186" customWidth="1"/>
    <col min="10" max="11" width="7.85546875" style="186" hidden="1" customWidth="1"/>
    <col min="12" max="13" width="2.140625" style="186" customWidth="1"/>
    <col min="14" max="17" width="3.5703125" style="186" customWidth="1"/>
    <col min="18" max="18" width="3.5703125" style="186" bestFit="1" customWidth="1"/>
    <col min="19" max="19" width="2.7109375" style="186" customWidth="1"/>
    <col min="20" max="20" width="3.5703125" style="186" bestFit="1" customWidth="1"/>
    <col min="21" max="21" width="3.5703125" style="35" bestFit="1" customWidth="1"/>
    <col min="22" max="22" width="3.85546875" style="26" bestFit="1" customWidth="1"/>
    <col min="23" max="26" width="3.28515625" style="26" customWidth="1"/>
    <col min="27" max="27" width="4.140625" style="26" customWidth="1"/>
    <col min="28" max="29" width="3.28515625" style="26" customWidth="1"/>
    <col min="30" max="30" width="2.7109375" style="26" bestFit="1" customWidth="1"/>
    <col min="31" max="33" width="9.140625" style="186"/>
    <col min="34" max="34" width="10.7109375" style="186" bestFit="1" customWidth="1"/>
    <col min="35" max="16384" width="9.140625" style="186"/>
  </cols>
  <sheetData>
    <row r="1" spans="1:31" x14ac:dyDescent="0.25">
      <c r="L1" s="262" t="s">
        <v>4</v>
      </c>
      <c r="M1" s="262"/>
      <c r="N1" s="262"/>
      <c r="O1" s="262"/>
      <c r="T1" s="186" t="s">
        <v>4</v>
      </c>
      <c r="U1" s="186"/>
      <c r="V1" s="35"/>
      <c r="Z1" s="26" t="s">
        <v>4</v>
      </c>
      <c r="AE1" s="26"/>
    </row>
    <row r="2" spans="1:31" x14ac:dyDescent="0.25">
      <c r="B2" s="1" t="s">
        <v>360</v>
      </c>
      <c r="C2" s="348"/>
      <c r="D2" s="348"/>
      <c r="E2" s="264"/>
      <c r="F2" s="3"/>
      <c r="G2" s="4"/>
      <c r="H2" s="264"/>
      <c r="I2" s="264"/>
      <c r="J2" s="264"/>
      <c r="K2" s="264"/>
      <c r="L2" s="262" t="s">
        <v>7</v>
      </c>
      <c r="M2" s="262" t="s">
        <v>9</v>
      </c>
      <c r="N2" s="262"/>
      <c r="O2" s="262"/>
      <c r="P2" s="262" t="s">
        <v>13</v>
      </c>
      <c r="Q2" s="262"/>
      <c r="R2" s="262"/>
      <c r="S2" s="262"/>
      <c r="T2" s="262"/>
      <c r="U2" s="265"/>
      <c r="V2" s="3"/>
      <c r="W2" s="263"/>
      <c r="X2" s="263"/>
      <c r="Z2" s="26" t="s">
        <v>7</v>
      </c>
      <c r="AB2" s="28"/>
      <c r="AC2" s="28"/>
      <c r="AD2" s="28"/>
      <c r="AE2" s="28"/>
    </row>
    <row r="3" spans="1:31" x14ac:dyDescent="0.25">
      <c r="A3" s="1"/>
      <c r="B3" s="1" t="s">
        <v>353</v>
      </c>
      <c r="C3" s="348"/>
      <c r="D3" s="348"/>
      <c r="E3" s="264"/>
      <c r="F3" s="3"/>
      <c r="G3" s="4"/>
      <c r="H3" s="264"/>
      <c r="I3" s="264"/>
      <c r="J3" s="264"/>
      <c r="K3" s="264"/>
      <c r="L3" s="262" t="s">
        <v>3</v>
      </c>
      <c r="M3" s="262" t="s">
        <v>12</v>
      </c>
      <c r="N3" s="262"/>
      <c r="O3" s="262"/>
      <c r="P3" s="262"/>
      <c r="Q3" s="262"/>
      <c r="R3" s="262"/>
      <c r="S3" s="262"/>
      <c r="T3" s="262" t="s">
        <v>27</v>
      </c>
      <c r="U3" s="265" t="s">
        <v>4</v>
      </c>
      <c r="V3" s="3"/>
      <c r="W3" s="263"/>
      <c r="X3" s="263"/>
      <c r="Y3" s="28"/>
      <c r="Z3" s="28" t="s">
        <v>3</v>
      </c>
      <c r="AA3" s="28"/>
      <c r="AB3" s="263"/>
      <c r="AC3" s="263"/>
      <c r="AD3" s="263"/>
      <c r="AE3" s="263"/>
    </row>
    <row r="4" spans="1:31" x14ac:dyDescent="0.25">
      <c r="A4" s="1"/>
      <c r="B4" s="21" t="s">
        <v>960</v>
      </c>
      <c r="C4" s="348"/>
      <c r="D4" s="348"/>
      <c r="E4" s="264"/>
      <c r="F4" s="3"/>
      <c r="G4" s="4"/>
      <c r="H4" s="264"/>
      <c r="I4" s="264"/>
      <c r="J4" s="264"/>
      <c r="K4" s="264"/>
      <c r="L4" s="262" t="s">
        <v>1</v>
      </c>
      <c r="M4" s="262" t="s">
        <v>15</v>
      </c>
      <c r="N4" s="262"/>
      <c r="O4" s="262"/>
      <c r="P4" s="262" t="s">
        <v>5</v>
      </c>
      <c r="Q4" s="262"/>
      <c r="R4" s="262"/>
      <c r="S4" s="262" t="s">
        <v>977</v>
      </c>
      <c r="T4" s="262" t="s">
        <v>9</v>
      </c>
      <c r="U4" s="265" t="s">
        <v>3</v>
      </c>
      <c r="V4" s="3" t="s">
        <v>4</v>
      </c>
      <c r="W4" s="263"/>
      <c r="X4" s="263"/>
      <c r="Y4" s="28" t="s">
        <v>8</v>
      </c>
      <c r="Z4" s="28" t="s">
        <v>1</v>
      </c>
      <c r="AA4" s="263"/>
      <c r="AB4" s="263"/>
      <c r="AC4" s="263"/>
      <c r="AD4" s="263"/>
      <c r="AE4" s="263"/>
    </row>
    <row r="5" spans="1:31" x14ac:dyDescent="0.25">
      <c r="A5" s="1"/>
      <c r="B5" s="1" t="s">
        <v>927</v>
      </c>
      <c r="C5" s="348"/>
      <c r="D5" s="348"/>
      <c r="E5" s="264"/>
      <c r="F5" s="3"/>
      <c r="G5" s="4"/>
      <c r="H5" s="264"/>
      <c r="I5" s="264"/>
      <c r="J5" s="264"/>
      <c r="K5" s="264"/>
      <c r="L5" s="262" t="s">
        <v>12</v>
      </c>
      <c r="M5" s="262" t="s">
        <v>9</v>
      </c>
      <c r="N5" s="262" t="s">
        <v>7</v>
      </c>
      <c r="O5" s="262" t="s">
        <v>16</v>
      </c>
      <c r="P5" s="262" t="s">
        <v>1</v>
      </c>
      <c r="Q5" s="262"/>
      <c r="R5" s="262"/>
      <c r="S5" s="262" t="s">
        <v>3</v>
      </c>
      <c r="T5" s="262" t="s">
        <v>1</v>
      </c>
      <c r="U5" s="265" t="s">
        <v>8</v>
      </c>
      <c r="V5" s="3" t="s">
        <v>3</v>
      </c>
      <c r="W5" s="263"/>
      <c r="X5" s="263"/>
      <c r="Y5" s="28" t="s">
        <v>2</v>
      </c>
      <c r="Z5" s="28" t="s">
        <v>12</v>
      </c>
      <c r="AA5" s="263"/>
      <c r="AB5" s="263"/>
      <c r="AC5" s="263" t="s">
        <v>7</v>
      </c>
      <c r="AE5" s="263"/>
    </row>
    <row r="6" spans="1:31" x14ac:dyDescent="0.25">
      <c r="A6" s="1"/>
      <c r="B6" s="1"/>
      <c r="C6" s="348"/>
      <c r="D6" s="348"/>
      <c r="E6" s="264"/>
      <c r="F6" s="3"/>
      <c r="G6" s="4"/>
      <c r="H6" s="264"/>
      <c r="I6" s="264"/>
      <c r="J6" s="264"/>
      <c r="K6" s="264"/>
      <c r="L6" s="262" t="s">
        <v>13</v>
      </c>
      <c r="M6" s="262" t="s">
        <v>2</v>
      </c>
      <c r="N6" s="262" t="s">
        <v>3</v>
      </c>
      <c r="O6" s="262"/>
      <c r="P6" s="262" t="s">
        <v>14</v>
      </c>
      <c r="Q6" s="262" t="s">
        <v>16</v>
      </c>
      <c r="R6" s="262" t="s">
        <v>763</v>
      </c>
      <c r="S6" s="262" t="s">
        <v>12</v>
      </c>
      <c r="T6" s="262" t="s">
        <v>12</v>
      </c>
      <c r="U6" s="265"/>
      <c r="V6" s="3" t="s">
        <v>4</v>
      </c>
      <c r="W6" s="263" t="s">
        <v>8</v>
      </c>
      <c r="X6" s="263" t="s">
        <v>13</v>
      </c>
      <c r="Y6" s="28" t="s">
        <v>14</v>
      </c>
      <c r="Z6" s="28" t="s">
        <v>13</v>
      </c>
      <c r="AA6" s="263"/>
      <c r="AB6" s="263" t="s">
        <v>16</v>
      </c>
      <c r="AC6" s="263" t="s">
        <v>3</v>
      </c>
      <c r="AD6" s="263" t="s">
        <v>13</v>
      </c>
      <c r="AE6" s="263" t="s">
        <v>27</v>
      </c>
    </row>
    <row r="7" spans="1:31" x14ac:dyDescent="0.25">
      <c r="A7" s="1"/>
      <c r="B7" s="117"/>
      <c r="C7" s="117"/>
      <c r="D7" s="117"/>
      <c r="E7" s="264"/>
      <c r="F7" s="3"/>
      <c r="G7" s="4"/>
      <c r="H7" s="264"/>
      <c r="I7" s="264"/>
      <c r="J7" s="264"/>
      <c r="K7" s="264"/>
      <c r="L7" s="262" t="s">
        <v>14</v>
      </c>
      <c r="M7" s="262" t="s">
        <v>14</v>
      </c>
      <c r="N7" s="262" t="s">
        <v>9</v>
      </c>
      <c r="O7" s="262" t="s">
        <v>17</v>
      </c>
      <c r="P7" s="262" t="s">
        <v>16</v>
      </c>
      <c r="Q7" s="262" t="s">
        <v>3</v>
      </c>
      <c r="R7" s="262" t="s">
        <v>6</v>
      </c>
      <c r="S7" s="262" t="s">
        <v>27</v>
      </c>
      <c r="T7" s="262" t="s">
        <v>14</v>
      </c>
      <c r="U7" s="265" t="s">
        <v>9</v>
      </c>
      <c r="V7" s="3" t="s">
        <v>14</v>
      </c>
      <c r="W7" s="263" t="s">
        <v>3</v>
      </c>
      <c r="X7" s="263" t="s">
        <v>14</v>
      </c>
      <c r="Y7" s="263" t="s">
        <v>11</v>
      </c>
      <c r="Z7" s="263" t="s">
        <v>14</v>
      </c>
      <c r="AA7" s="263" t="s">
        <v>1</v>
      </c>
      <c r="AB7" s="263" t="s">
        <v>3</v>
      </c>
      <c r="AC7" s="263" t="s">
        <v>9</v>
      </c>
      <c r="AD7" s="263" t="s">
        <v>14</v>
      </c>
      <c r="AE7" s="263" t="s">
        <v>3</v>
      </c>
    </row>
    <row r="8" spans="1:31" x14ac:dyDescent="0.25">
      <c r="A8" s="1"/>
      <c r="B8" s="264"/>
      <c r="C8" s="264"/>
      <c r="D8" s="264"/>
      <c r="E8" s="264"/>
      <c r="F8" s="3"/>
      <c r="G8" s="4"/>
      <c r="H8" s="264"/>
      <c r="I8" s="264"/>
      <c r="J8" s="264"/>
      <c r="K8" s="264"/>
      <c r="L8" s="262" t="s">
        <v>6</v>
      </c>
      <c r="M8" s="262" t="s">
        <v>4</v>
      </c>
      <c r="N8" s="262" t="s">
        <v>12</v>
      </c>
      <c r="O8" s="262" t="s">
        <v>17</v>
      </c>
      <c r="P8" s="262" t="s">
        <v>16</v>
      </c>
      <c r="Q8" s="262" t="s">
        <v>2</v>
      </c>
      <c r="R8" s="262" t="s">
        <v>14</v>
      </c>
      <c r="S8" s="262" t="s">
        <v>17</v>
      </c>
      <c r="T8" s="262" t="s">
        <v>1</v>
      </c>
      <c r="U8" s="265" t="s">
        <v>8</v>
      </c>
      <c r="V8" s="3" t="s">
        <v>2</v>
      </c>
      <c r="W8" s="263" t="s">
        <v>9</v>
      </c>
      <c r="X8" s="263" t="s">
        <v>16</v>
      </c>
      <c r="Y8" s="263" t="s">
        <v>6</v>
      </c>
      <c r="Z8" s="263" t="s">
        <v>6</v>
      </c>
      <c r="AA8" s="263" t="s">
        <v>14</v>
      </c>
      <c r="AB8" s="263" t="s">
        <v>2</v>
      </c>
      <c r="AC8" s="263" t="s">
        <v>12</v>
      </c>
      <c r="AD8" s="263" t="s">
        <v>16</v>
      </c>
      <c r="AE8" s="263" t="s">
        <v>13</v>
      </c>
    </row>
    <row r="9" spans="1:31" x14ac:dyDescent="0.25">
      <c r="A9" s="1"/>
      <c r="B9" s="264"/>
      <c r="C9" s="264"/>
      <c r="D9" s="264"/>
      <c r="E9" s="264"/>
      <c r="F9" s="3"/>
      <c r="G9" s="4"/>
      <c r="H9" s="264"/>
      <c r="I9" s="264"/>
      <c r="J9" s="264"/>
      <c r="K9" s="264"/>
      <c r="L9" s="262" t="s">
        <v>10</v>
      </c>
      <c r="M9" s="262" t="s">
        <v>17</v>
      </c>
      <c r="N9" s="262" t="s">
        <v>15</v>
      </c>
      <c r="O9" s="262" t="s">
        <v>2</v>
      </c>
      <c r="P9" s="262" t="s">
        <v>17</v>
      </c>
      <c r="Q9" s="262" t="s">
        <v>17</v>
      </c>
      <c r="R9" s="262" t="s">
        <v>15</v>
      </c>
      <c r="S9" s="262" t="s">
        <v>1</v>
      </c>
      <c r="T9" s="262" t="s">
        <v>15</v>
      </c>
      <c r="U9" s="265" t="s">
        <v>16</v>
      </c>
      <c r="V9" s="3" t="s">
        <v>16</v>
      </c>
      <c r="W9" s="263" t="s">
        <v>4</v>
      </c>
      <c r="X9" s="263" t="s">
        <v>16</v>
      </c>
      <c r="Y9" s="263" t="s">
        <v>17</v>
      </c>
      <c r="Z9" s="263" t="s">
        <v>10</v>
      </c>
      <c r="AA9" s="263" t="s">
        <v>28</v>
      </c>
      <c r="AB9" s="263" t="s">
        <v>17</v>
      </c>
      <c r="AC9" s="263" t="s">
        <v>15</v>
      </c>
      <c r="AD9" s="263" t="s">
        <v>16</v>
      </c>
      <c r="AE9" s="263" t="s">
        <v>28</v>
      </c>
    </row>
    <row r="10" spans="1:31" x14ac:dyDescent="0.25">
      <c r="A10" s="1" t="s">
        <v>18</v>
      </c>
      <c r="B10" s="264" t="s">
        <v>19</v>
      </c>
      <c r="C10" s="264" t="s">
        <v>20</v>
      </c>
      <c r="D10" s="264" t="s">
        <v>21</v>
      </c>
      <c r="E10" s="264" t="s">
        <v>720</v>
      </c>
      <c r="F10" s="264" t="s">
        <v>122</v>
      </c>
      <c r="G10" s="3" t="s">
        <v>25</v>
      </c>
      <c r="H10" s="4" t="s">
        <v>22</v>
      </c>
      <c r="I10" s="264" t="s">
        <v>23</v>
      </c>
      <c r="J10" s="264"/>
      <c r="K10" s="264" t="s">
        <v>24</v>
      </c>
      <c r="L10" s="259" t="s">
        <v>856</v>
      </c>
      <c r="M10" s="217" t="s">
        <v>725</v>
      </c>
      <c r="N10" s="259" t="s">
        <v>854</v>
      </c>
      <c r="O10" s="262" t="s">
        <v>855</v>
      </c>
      <c r="P10" s="259" t="s">
        <v>962</v>
      </c>
      <c r="Q10" s="259" t="s">
        <v>715</v>
      </c>
      <c r="R10" s="259" t="s">
        <v>961</v>
      </c>
      <c r="S10" s="259" t="s">
        <v>1072</v>
      </c>
      <c r="T10" s="259" t="s">
        <v>511</v>
      </c>
    </row>
    <row r="11" spans="1:31" x14ac:dyDescent="0.25">
      <c r="A11" s="55">
        <v>1</v>
      </c>
      <c r="B11" s="55" t="s">
        <v>531</v>
      </c>
      <c r="C11" s="55" t="s">
        <v>335</v>
      </c>
      <c r="D11" s="55"/>
      <c r="E11" s="55" t="s">
        <v>550</v>
      </c>
      <c r="F11" s="55" t="str">
        <f t="shared" ref="F11:F42" si="0">LEFT(H11,1)</f>
        <v>B</v>
      </c>
      <c r="G11" s="63">
        <v>1</v>
      </c>
      <c r="H11" s="69" t="s">
        <v>244</v>
      </c>
      <c r="I11" s="70" t="s">
        <v>963</v>
      </c>
      <c r="J11" s="70" t="s">
        <v>964</v>
      </c>
      <c r="K11" s="115">
        <f t="shared" ref="K11:K42" si="1">J11*0.0283</f>
        <v>11.489799999999999</v>
      </c>
      <c r="L11" s="55">
        <v>2</v>
      </c>
      <c r="M11" s="55">
        <v>1</v>
      </c>
      <c r="N11" s="55"/>
      <c r="O11" s="55">
        <v>1</v>
      </c>
      <c r="P11" s="55"/>
      <c r="Q11" s="55"/>
      <c r="R11" s="55"/>
      <c r="S11" s="55"/>
      <c r="T11" s="55"/>
      <c r="U11" s="19">
        <f t="shared" ref="U11:U42" si="2">SUM(W11:AE11)</f>
        <v>3</v>
      </c>
      <c r="V11" s="61">
        <f t="shared" ref="V11:V42" si="3">SUM(L11:U11)</f>
        <v>7</v>
      </c>
      <c r="W11" s="30"/>
      <c r="X11" s="31"/>
      <c r="Y11" s="31"/>
      <c r="Z11" s="31"/>
      <c r="AA11" s="31"/>
      <c r="AB11" s="31"/>
      <c r="AC11" s="31">
        <v>3</v>
      </c>
      <c r="AD11" s="31"/>
      <c r="AE11" s="31"/>
    </row>
    <row r="12" spans="1:31" x14ac:dyDescent="0.25">
      <c r="A12" s="85">
        <v>2</v>
      </c>
      <c r="B12" s="85" t="s">
        <v>539</v>
      </c>
      <c r="C12" s="85" t="s">
        <v>127</v>
      </c>
      <c r="D12" s="85"/>
      <c r="E12" s="80" t="s">
        <v>550</v>
      </c>
      <c r="F12" s="55" t="str">
        <f t="shared" si="0"/>
        <v>A</v>
      </c>
      <c r="G12" s="86">
        <v>1</v>
      </c>
      <c r="H12" s="87" t="s">
        <v>91</v>
      </c>
      <c r="I12" s="25" t="s">
        <v>966</v>
      </c>
      <c r="J12" s="83" t="s">
        <v>967</v>
      </c>
      <c r="K12" s="116">
        <f t="shared" si="1"/>
        <v>9.5370999999999988</v>
      </c>
      <c r="L12" s="85">
        <v>3</v>
      </c>
      <c r="M12" s="85"/>
      <c r="N12" s="85"/>
      <c r="O12" s="85"/>
      <c r="P12" s="85"/>
      <c r="Q12" s="85"/>
      <c r="R12" s="85"/>
      <c r="S12" s="85"/>
      <c r="T12" s="85"/>
      <c r="U12" s="19">
        <f t="shared" si="2"/>
        <v>6</v>
      </c>
      <c r="V12" s="36">
        <f t="shared" si="3"/>
        <v>9</v>
      </c>
      <c r="W12" s="33"/>
      <c r="X12" s="34">
        <v>1</v>
      </c>
      <c r="Y12" s="34"/>
      <c r="Z12" s="34">
        <v>2</v>
      </c>
      <c r="AA12" s="34"/>
      <c r="AB12" s="34"/>
      <c r="AC12" s="34">
        <v>3</v>
      </c>
      <c r="AD12" s="34"/>
      <c r="AE12" s="34"/>
    </row>
    <row r="13" spans="1:31" x14ac:dyDescent="0.25">
      <c r="A13" s="54">
        <v>3</v>
      </c>
      <c r="B13" s="54" t="s">
        <v>196</v>
      </c>
      <c r="C13" s="54" t="s">
        <v>39</v>
      </c>
      <c r="D13" s="54"/>
      <c r="E13" s="55" t="s">
        <v>550</v>
      </c>
      <c r="F13" s="55" t="str">
        <f t="shared" si="0"/>
        <v>C</v>
      </c>
      <c r="G13" s="63">
        <v>1</v>
      </c>
      <c r="H13" s="57" t="s">
        <v>481</v>
      </c>
      <c r="I13" s="58" t="s">
        <v>383</v>
      </c>
      <c r="J13" s="58" t="s">
        <v>972</v>
      </c>
      <c r="K13" s="115">
        <f t="shared" si="1"/>
        <v>2.2073999999999998</v>
      </c>
      <c r="L13" s="54"/>
      <c r="M13" s="54"/>
      <c r="N13" s="54">
        <v>1</v>
      </c>
      <c r="O13" s="54"/>
      <c r="P13" s="54"/>
      <c r="Q13" s="54"/>
      <c r="R13" s="54"/>
      <c r="S13" s="54"/>
      <c r="T13" s="54"/>
      <c r="U13" s="19">
        <f t="shared" si="2"/>
        <v>0</v>
      </c>
      <c r="V13" s="61">
        <f t="shared" si="3"/>
        <v>1</v>
      </c>
      <c r="W13" s="33"/>
      <c r="X13" s="34"/>
      <c r="Y13" s="34"/>
      <c r="Z13" s="34"/>
      <c r="AA13" s="34"/>
      <c r="AB13" s="34"/>
      <c r="AC13" s="34"/>
      <c r="AD13" s="34"/>
      <c r="AE13" s="34"/>
    </row>
    <row r="14" spans="1:31" x14ac:dyDescent="0.25">
      <c r="A14" s="54">
        <v>4</v>
      </c>
      <c r="B14" s="85" t="s">
        <v>355</v>
      </c>
      <c r="C14" s="85" t="s">
        <v>70</v>
      </c>
      <c r="D14" s="85"/>
      <c r="E14" s="80" t="s">
        <v>670</v>
      </c>
      <c r="F14" s="55" t="str">
        <f t="shared" si="0"/>
        <v>A</v>
      </c>
      <c r="G14" s="86">
        <v>2</v>
      </c>
      <c r="H14" s="87" t="s">
        <v>33</v>
      </c>
      <c r="I14" s="25" t="s">
        <v>978</v>
      </c>
      <c r="J14" s="25" t="s">
        <v>979</v>
      </c>
      <c r="K14" s="116">
        <f t="shared" si="1"/>
        <v>5.1223000000000001</v>
      </c>
      <c r="L14" s="85">
        <v>2</v>
      </c>
      <c r="M14" s="85"/>
      <c r="N14" s="85"/>
      <c r="O14" s="85"/>
      <c r="P14" s="85"/>
      <c r="Q14" s="85"/>
      <c r="R14" s="85"/>
      <c r="S14" s="85"/>
      <c r="T14" s="85"/>
      <c r="U14" s="19">
        <f t="shared" si="2"/>
        <v>3</v>
      </c>
      <c r="V14" s="36">
        <f t="shared" si="3"/>
        <v>5</v>
      </c>
      <c r="W14" s="33"/>
      <c r="X14" s="34"/>
      <c r="Y14" s="34"/>
      <c r="Z14" s="34"/>
      <c r="AA14" s="34"/>
      <c r="AB14" s="34"/>
      <c r="AC14" s="34">
        <v>3</v>
      </c>
      <c r="AD14" s="34"/>
      <c r="AE14" s="34"/>
    </row>
    <row r="15" spans="1:31" x14ac:dyDescent="0.25">
      <c r="A15" s="85">
        <v>5</v>
      </c>
      <c r="B15" s="54" t="s">
        <v>595</v>
      </c>
      <c r="C15" s="54" t="s">
        <v>335</v>
      </c>
      <c r="D15" s="54"/>
      <c r="E15" s="55" t="s">
        <v>550</v>
      </c>
      <c r="F15" s="55" t="str">
        <f t="shared" si="0"/>
        <v>B</v>
      </c>
      <c r="G15" s="63">
        <v>2</v>
      </c>
      <c r="H15" s="57" t="s">
        <v>300</v>
      </c>
      <c r="I15" s="58" t="s">
        <v>500</v>
      </c>
      <c r="J15" s="58" t="s">
        <v>965</v>
      </c>
      <c r="K15" s="115">
        <f t="shared" si="1"/>
        <v>5.0939999999999994</v>
      </c>
      <c r="L15" s="54"/>
      <c r="M15" s="54">
        <v>1</v>
      </c>
      <c r="N15" s="54"/>
      <c r="O15" s="54"/>
      <c r="P15" s="54"/>
      <c r="Q15" s="54"/>
      <c r="R15" s="54"/>
      <c r="S15" s="54"/>
      <c r="T15" s="54"/>
      <c r="U15" s="19">
        <f t="shared" si="2"/>
        <v>5</v>
      </c>
      <c r="V15" s="61">
        <f t="shared" si="3"/>
        <v>6</v>
      </c>
      <c r="W15" s="33"/>
      <c r="X15" s="34"/>
      <c r="Y15" s="34"/>
      <c r="Z15" s="34"/>
      <c r="AA15" s="34"/>
      <c r="AB15" s="34"/>
      <c r="AC15" s="34">
        <v>5</v>
      </c>
      <c r="AD15" s="34"/>
      <c r="AE15" s="34"/>
    </row>
    <row r="16" spans="1:31" x14ac:dyDescent="0.25">
      <c r="A16" s="85">
        <v>6</v>
      </c>
      <c r="B16" s="85" t="s">
        <v>527</v>
      </c>
      <c r="C16" s="85" t="s">
        <v>39</v>
      </c>
      <c r="D16" s="85" t="s">
        <v>29</v>
      </c>
      <c r="E16" s="80" t="s">
        <v>550</v>
      </c>
      <c r="F16" s="55" t="str">
        <f t="shared" si="0"/>
        <v>C</v>
      </c>
      <c r="G16" s="86">
        <v>2</v>
      </c>
      <c r="H16" s="87" t="s">
        <v>463</v>
      </c>
      <c r="I16" s="25" t="s">
        <v>945</v>
      </c>
      <c r="J16" s="25" t="s">
        <v>946</v>
      </c>
      <c r="K16" s="116">
        <f t="shared" si="1"/>
        <v>1.1036999999999999</v>
      </c>
      <c r="L16" s="85"/>
      <c r="M16" s="85"/>
      <c r="N16" s="85"/>
      <c r="O16" s="85">
        <v>1</v>
      </c>
      <c r="P16" s="85"/>
      <c r="Q16" s="85">
        <v>2</v>
      </c>
      <c r="R16" s="85"/>
      <c r="S16" s="85"/>
      <c r="T16" s="85"/>
      <c r="U16" s="19">
        <f t="shared" si="2"/>
        <v>4</v>
      </c>
      <c r="V16" s="36">
        <f t="shared" si="3"/>
        <v>7</v>
      </c>
      <c r="W16" s="33"/>
      <c r="X16" s="34"/>
      <c r="Y16" s="34"/>
      <c r="Z16" s="34"/>
      <c r="AA16" s="34"/>
      <c r="AB16" s="34">
        <v>1</v>
      </c>
      <c r="AC16" s="34">
        <v>2</v>
      </c>
      <c r="AD16" s="34"/>
      <c r="AE16" s="34">
        <v>1</v>
      </c>
    </row>
    <row r="17" spans="1:31" x14ac:dyDescent="0.25">
      <c r="A17" s="85">
        <v>7</v>
      </c>
      <c r="B17" s="54" t="s">
        <v>141</v>
      </c>
      <c r="C17" s="54" t="s">
        <v>39</v>
      </c>
      <c r="D17" s="54"/>
      <c r="E17" s="55" t="s">
        <v>550</v>
      </c>
      <c r="F17" s="55" t="str">
        <f t="shared" si="0"/>
        <v>B</v>
      </c>
      <c r="G17" s="63">
        <v>3</v>
      </c>
      <c r="H17" s="57" t="s">
        <v>354</v>
      </c>
      <c r="I17" s="58" t="s">
        <v>880</v>
      </c>
      <c r="J17" s="58" t="s">
        <v>881</v>
      </c>
      <c r="K17" s="115">
        <f t="shared" si="1"/>
        <v>2.5186999999999999</v>
      </c>
      <c r="L17" s="54"/>
      <c r="M17" s="54"/>
      <c r="N17" s="54">
        <v>1</v>
      </c>
      <c r="O17" s="54"/>
      <c r="P17" s="54"/>
      <c r="Q17" s="54"/>
      <c r="R17" s="54"/>
      <c r="S17" s="54">
        <v>1</v>
      </c>
      <c r="T17" s="54"/>
      <c r="U17" s="19">
        <f t="shared" si="2"/>
        <v>3</v>
      </c>
      <c r="V17" s="61">
        <f t="shared" si="3"/>
        <v>5</v>
      </c>
      <c r="W17" s="33"/>
      <c r="X17" s="34"/>
      <c r="Y17" s="34"/>
      <c r="Z17" s="34"/>
      <c r="AA17" s="34"/>
      <c r="AB17" s="34"/>
      <c r="AC17" s="34">
        <v>3</v>
      </c>
      <c r="AD17" s="34"/>
      <c r="AE17" s="34"/>
    </row>
    <row r="18" spans="1:31" x14ac:dyDescent="0.25">
      <c r="A18" s="54">
        <v>8</v>
      </c>
      <c r="B18" s="54" t="s">
        <v>197</v>
      </c>
      <c r="C18" s="54" t="s">
        <v>162</v>
      </c>
      <c r="D18" s="54"/>
      <c r="E18" s="55" t="s">
        <v>550</v>
      </c>
      <c r="F18" s="55" t="str">
        <f t="shared" si="0"/>
        <v>A</v>
      </c>
      <c r="G18" s="56">
        <v>3</v>
      </c>
      <c r="H18" s="57" t="s">
        <v>230</v>
      </c>
      <c r="I18" s="58" t="s">
        <v>495</v>
      </c>
      <c r="J18" s="58" t="s">
        <v>496</v>
      </c>
      <c r="K18" s="115">
        <f t="shared" si="1"/>
        <v>2.1791</v>
      </c>
      <c r="L18" s="54"/>
      <c r="M18" s="54"/>
      <c r="N18" s="54">
        <v>2</v>
      </c>
      <c r="O18" s="54"/>
      <c r="P18" s="54"/>
      <c r="Q18" s="54"/>
      <c r="R18" s="54"/>
      <c r="S18" s="54"/>
      <c r="T18" s="54"/>
      <c r="U18" s="19">
        <f t="shared" si="2"/>
        <v>1</v>
      </c>
      <c r="V18" s="61">
        <f t="shared" si="3"/>
        <v>3</v>
      </c>
      <c r="W18" s="33"/>
      <c r="X18" s="34"/>
      <c r="Y18" s="34"/>
      <c r="Z18" s="34"/>
      <c r="AA18" s="34"/>
      <c r="AB18" s="34"/>
      <c r="AC18" s="34">
        <v>1</v>
      </c>
      <c r="AD18" s="34"/>
      <c r="AE18" s="34"/>
    </row>
    <row r="19" spans="1:31" x14ac:dyDescent="0.25">
      <c r="A19" s="54">
        <v>9</v>
      </c>
      <c r="B19" s="85" t="s">
        <v>532</v>
      </c>
      <c r="C19" s="85" t="s">
        <v>39</v>
      </c>
      <c r="D19" s="85" t="s">
        <v>29</v>
      </c>
      <c r="E19" s="80" t="s">
        <v>550</v>
      </c>
      <c r="F19" s="55" t="str">
        <f t="shared" si="0"/>
        <v>C</v>
      </c>
      <c r="G19" s="81">
        <v>3</v>
      </c>
      <c r="H19" s="87" t="s">
        <v>468</v>
      </c>
      <c r="I19" s="25" t="s">
        <v>284</v>
      </c>
      <c r="J19" s="25" t="s">
        <v>309</v>
      </c>
      <c r="K19" s="116">
        <f t="shared" si="1"/>
        <v>0.56599999999999995</v>
      </c>
      <c r="L19" s="85"/>
      <c r="M19" s="85"/>
      <c r="N19" s="85"/>
      <c r="O19" s="85">
        <v>1</v>
      </c>
      <c r="P19" s="85"/>
      <c r="Q19" s="85"/>
      <c r="R19" s="85"/>
      <c r="S19" s="85"/>
      <c r="T19" s="85"/>
      <c r="U19" s="19">
        <f t="shared" si="2"/>
        <v>7</v>
      </c>
      <c r="V19" s="36">
        <f t="shared" si="3"/>
        <v>8</v>
      </c>
      <c r="W19" s="33"/>
      <c r="X19" s="34">
        <v>1</v>
      </c>
      <c r="Y19" s="34"/>
      <c r="Z19" s="34"/>
      <c r="AA19" s="34"/>
      <c r="AB19" s="34"/>
      <c r="AC19" s="34">
        <v>6</v>
      </c>
      <c r="AD19" s="34"/>
      <c r="AE19" s="34"/>
    </row>
    <row r="20" spans="1:31" x14ac:dyDescent="0.25">
      <c r="A20" s="54">
        <v>10</v>
      </c>
      <c r="B20" s="85" t="s">
        <v>538</v>
      </c>
      <c r="C20" s="85" t="s">
        <v>349</v>
      </c>
      <c r="D20" s="85"/>
      <c r="E20" s="80" t="s">
        <v>550</v>
      </c>
      <c r="F20" s="55" t="str">
        <f t="shared" si="0"/>
        <v>A</v>
      </c>
      <c r="G20" s="86">
        <v>4</v>
      </c>
      <c r="H20" s="87" t="s">
        <v>265</v>
      </c>
      <c r="I20" s="25" t="s">
        <v>433</v>
      </c>
      <c r="J20" s="25" t="s">
        <v>434</v>
      </c>
      <c r="K20" s="116">
        <f t="shared" si="1"/>
        <v>1.7828999999999999</v>
      </c>
      <c r="L20" s="85"/>
      <c r="M20" s="85"/>
      <c r="N20" s="85">
        <v>1</v>
      </c>
      <c r="O20" s="85"/>
      <c r="P20" s="85"/>
      <c r="Q20" s="85"/>
      <c r="R20" s="85"/>
      <c r="S20" s="85"/>
      <c r="T20" s="85"/>
      <c r="U20" s="19">
        <f t="shared" si="2"/>
        <v>7</v>
      </c>
      <c r="V20" s="36">
        <f t="shared" si="3"/>
        <v>8</v>
      </c>
      <c r="W20" s="33"/>
      <c r="X20" s="34">
        <v>1</v>
      </c>
      <c r="Y20" s="34"/>
      <c r="Z20" s="34"/>
      <c r="AA20" s="34"/>
      <c r="AB20" s="34"/>
      <c r="AC20" s="34">
        <v>6</v>
      </c>
      <c r="AD20" s="34"/>
      <c r="AE20" s="34"/>
    </row>
    <row r="21" spans="1:31" x14ac:dyDescent="0.25">
      <c r="A21" s="85">
        <v>11</v>
      </c>
      <c r="B21" s="54" t="s">
        <v>205</v>
      </c>
      <c r="C21" s="54" t="s">
        <v>542</v>
      </c>
      <c r="D21" s="54"/>
      <c r="E21" s="55" t="s">
        <v>550</v>
      </c>
      <c r="F21" s="55" t="str">
        <f t="shared" si="0"/>
        <v>B</v>
      </c>
      <c r="G21" s="63">
        <v>4</v>
      </c>
      <c r="H21" s="57" t="s">
        <v>371</v>
      </c>
      <c r="I21" s="58" t="s">
        <v>284</v>
      </c>
      <c r="J21" s="58" t="s">
        <v>309</v>
      </c>
      <c r="K21" s="115">
        <f t="shared" si="1"/>
        <v>0.56599999999999995</v>
      </c>
      <c r="L21" s="54"/>
      <c r="M21" s="54"/>
      <c r="N21" s="54"/>
      <c r="O21" s="54"/>
      <c r="P21" s="54"/>
      <c r="Q21" s="54"/>
      <c r="R21" s="54"/>
      <c r="S21" s="54"/>
      <c r="T21" s="54">
        <v>1</v>
      </c>
      <c r="U21" s="19">
        <f t="shared" si="2"/>
        <v>15</v>
      </c>
      <c r="V21" s="61">
        <f t="shared" si="3"/>
        <v>16</v>
      </c>
      <c r="W21" s="33"/>
      <c r="X21" s="34"/>
      <c r="Y21" s="34"/>
      <c r="Z21" s="34">
        <v>1</v>
      </c>
      <c r="AA21" s="34"/>
      <c r="AB21" s="34"/>
      <c r="AC21" s="34">
        <v>14</v>
      </c>
      <c r="AD21" s="34"/>
      <c r="AE21" s="34"/>
    </row>
    <row r="22" spans="1:31" x14ac:dyDescent="0.25">
      <c r="A22" s="54">
        <v>12</v>
      </c>
      <c r="B22" s="54" t="s">
        <v>547</v>
      </c>
      <c r="C22" s="54" t="s">
        <v>49</v>
      </c>
      <c r="D22" s="54"/>
      <c r="E22" s="55" t="s">
        <v>550</v>
      </c>
      <c r="F22" s="55" t="str">
        <f t="shared" si="0"/>
        <v>C</v>
      </c>
      <c r="G22" s="56">
        <v>4</v>
      </c>
      <c r="H22" s="57" t="s">
        <v>472</v>
      </c>
      <c r="I22" s="58" t="s">
        <v>87</v>
      </c>
      <c r="J22" s="58" t="s">
        <v>120</v>
      </c>
      <c r="K22" s="115">
        <f t="shared" si="1"/>
        <v>0.3962</v>
      </c>
      <c r="L22" s="54"/>
      <c r="M22" s="54"/>
      <c r="N22" s="54"/>
      <c r="O22" s="54">
        <v>1</v>
      </c>
      <c r="P22" s="54"/>
      <c r="Q22" s="54"/>
      <c r="R22" s="54"/>
      <c r="S22" s="54"/>
      <c r="T22" s="54"/>
      <c r="U22" s="19">
        <f t="shared" si="2"/>
        <v>1</v>
      </c>
      <c r="V22" s="61">
        <f t="shared" si="3"/>
        <v>2</v>
      </c>
      <c r="W22" s="33"/>
      <c r="X22" s="34"/>
      <c r="Y22" s="34"/>
      <c r="Z22" s="34"/>
      <c r="AA22" s="34"/>
      <c r="AB22" s="34"/>
      <c r="AC22" s="34">
        <v>1</v>
      </c>
      <c r="AD22" s="34"/>
      <c r="AE22" s="34"/>
    </row>
    <row r="23" spans="1:31" x14ac:dyDescent="0.25">
      <c r="A23" s="54">
        <v>13</v>
      </c>
      <c r="B23" s="54" t="s">
        <v>520</v>
      </c>
      <c r="C23" s="54" t="s">
        <v>37</v>
      </c>
      <c r="D23" s="54"/>
      <c r="E23" s="55" t="s">
        <v>550</v>
      </c>
      <c r="F23" s="55" t="str">
        <f t="shared" si="0"/>
        <v>C</v>
      </c>
      <c r="G23" s="63">
        <v>4</v>
      </c>
      <c r="H23" s="57" t="s">
        <v>267</v>
      </c>
      <c r="I23" s="58" t="s">
        <v>87</v>
      </c>
      <c r="J23" s="58" t="s">
        <v>120</v>
      </c>
      <c r="K23" s="115">
        <f t="shared" si="1"/>
        <v>0.3962</v>
      </c>
      <c r="L23" s="54"/>
      <c r="M23" s="54"/>
      <c r="N23" s="54"/>
      <c r="O23" s="54">
        <v>1</v>
      </c>
      <c r="P23" s="54"/>
      <c r="Q23" s="54"/>
      <c r="R23" s="54"/>
      <c r="S23" s="54"/>
      <c r="T23" s="54"/>
      <c r="U23" s="19">
        <f t="shared" si="2"/>
        <v>1</v>
      </c>
      <c r="V23" s="61">
        <f t="shared" si="3"/>
        <v>2</v>
      </c>
      <c r="W23" s="33"/>
      <c r="X23" s="34"/>
      <c r="Y23" s="34"/>
      <c r="Z23" s="34"/>
      <c r="AA23" s="34"/>
      <c r="AB23" s="34"/>
      <c r="AC23" s="34"/>
      <c r="AD23" s="34"/>
      <c r="AE23" s="34">
        <v>1</v>
      </c>
    </row>
    <row r="24" spans="1:31" x14ac:dyDescent="0.25">
      <c r="A24" s="54">
        <v>14</v>
      </c>
      <c r="B24" s="85" t="s">
        <v>534</v>
      </c>
      <c r="C24" s="85" t="s">
        <v>162</v>
      </c>
      <c r="D24" s="85"/>
      <c r="E24" s="80" t="s">
        <v>550</v>
      </c>
      <c r="F24" s="55" t="str">
        <f t="shared" si="0"/>
        <v>C</v>
      </c>
      <c r="G24" s="86">
        <v>4</v>
      </c>
      <c r="H24" s="87" t="s">
        <v>502</v>
      </c>
      <c r="I24" s="25" t="s">
        <v>87</v>
      </c>
      <c r="J24" s="25" t="s">
        <v>120</v>
      </c>
      <c r="K24" s="116">
        <f t="shared" si="1"/>
        <v>0.3962</v>
      </c>
      <c r="L24" s="85"/>
      <c r="M24" s="85"/>
      <c r="N24" s="85">
        <v>1</v>
      </c>
      <c r="O24" s="85"/>
      <c r="P24" s="85"/>
      <c r="Q24" s="85"/>
      <c r="R24" s="85"/>
      <c r="S24" s="85"/>
      <c r="T24" s="85"/>
      <c r="U24" s="19">
        <f t="shared" si="2"/>
        <v>0</v>
      </c>
      <c r="V24" s="36">
        <f t="shared" si="3"/>
        <v>1</v>
      </c>
      <c r="W24" s="33"/>
      <c r="X24" s="34"/>
      <c r="Y24" s="34"/>
      <c r="Z24" s="34"/>
      <c r="AA24" s="34"/>
      <c r="AB24" s="34"/>
      <c r="AC24" s="34"/>
      <c r="AD24" s="34"/>
      <c r="AE24" s="34"/>
    </row>
    <row r="25" spans="1:31" x14ac:dyDescent="0.25">
      <c r="A25" s="54">
        <v>15</v>
      </c>
      <c r="B25" s="85" t="s">
        <v>130</v>
      </c>
      <c r="C25" s="85" t="s">
        <v>39</v>
      </c>
      <c r="D25" s="85"/>
      <c r="E25" s="80" t="s">
        <v>550</v>
      </c>
      <c r="F25" s="55" t="str">
        <f t="shared" si="0"/>
        <v>A</v>
      </c>
      <c r="G25" s="81">
        <v>5</v>
      </c>
      <c r="H25" s="87" t="s">
        <v>59</v>
      </c>
      <c r="I25" s="25" t="s">
        <v>968</v>
      </c>
      <c r="J25" s="25" t="s">
        <v>969</v>
      </c>
      <c r="K25" s="116">
        <f t="shared" si="1"/>
        <v>1.6697</v>
      </c>
      <c r="L25" s="85"/>
      <c r="M25" s="85"/>
      <c r="N25" s="85">
        <v>1</v>
      </c>
      <c r="O25" s="85"/>
      <c r="P25" s="85"/>
      <c r="Q25" s="85"/>
      <c r="R25" s="85"/>
      <c r="S25" s="85"/>
      <c r="T25" s="85"/>
      <c r="U25" s="19">
        <f t="shared" si="2"/>
        <v>3</v>
      </c>
      <c r="V25" s="36">
        <f t="shared" si="3"/>
        <v>4</v>
      </c>
      <c r="W25" s="33"/>
      <c r="X25" s="34"/>
      <c r="Y25" s="34"/>
      <c r="Z25" s="34"/>
      <c r="AA25" s="34"/>
      <c r="AB25" s="34"/>
      <c r="AC25" s="34">
        <v>3</v>
      </c>
      <c r="AD25" s="34"/>
      <c r="AE25" s="34"/>
    </row>
    <row r="26" spans="1:31" x14ac:dyDescent="0.25">
      <c r="A26" s="54">
        <v>16</v>
      </c>
      <c r="B26" s="54" t="s">
        <v>533</v>
      </c>
      <c r="C26" s="54" t="s">
        <v>39</v>
      </c>
      <c r="D26" s="54"/>
      <c r="E26" s="55" t="s">
        <v>550</v>
      </c>
      <c r="F26" s="55" t="str">
        <f t="shared" si="0"/>
        <v>B</v>
      </c>
      <c r="G26" s="56">
        <v>5</v>
      </c>
      <c r="H26" s="57" t="s">
        <v>292</v>
      </c>
      <c r="I26" s="58" t="s">
        <v>72</v>
      </c>
      <c r="J26" s="58" t="s">
        <v>108</v>
      </c>
      <c r="K26" s="115">
        <f t="shared" si="1"/>
        <v>0.53769999999999996</v>
      </c>
      <c r="L26" s="54"/>
      <c r="M26" s="54"/>
      <c r="N26" s="54"/>
      <c r="O26" s="54"/>
      <c r="P26" s="54"/>
      <c r="Q26" s="54"/>
      <c r="R26" s="54"/>
      <c r="S26" s="54"/>
      <c r="T26" s="54">
        <v>1</v>
      </c>
      <c r="U26" s="19">
        <f t="shared" si="2"/>
        <v>3</v>
      </c>
      <c r="V26" s="61">
        <f t="shared" si="3"/>
        <v>4</v>
      </c>
      <c r="W26" s="33"/>
      <c r="X26" s="34"/>
      <c r="Y26" s="34"/>
      <c r="Z26" s="34"/>
      <c r="AA26" s="34"/>
      <c r="AB26" s="34"/>
      <c r="AC26" s="34">
        <v>3</v>
      </c>
      <c r="AD26" s="34"/>
      <c r="AE26" s="34"/>
    </row>
    <row r="27" spans="1:31" x14ac:dyDescent="0.25">
      <c r="A27" s="85">
        <v>17</v>
      </c>
      <c r="B27" s="54" t="s">
        <v>546</v>
      </c>
      <c r="C27" s="54" t="s">
        <v>49</v>
      </c>
      <c r="D27" s="54"/>
      <c r="E27" s="55" t="s">
        <v>550</v>
      </c>
      <c r="F27" s="55" t="str">
        <f t="shared" si="0"/>
        <v>A</v>
      </c>
      <c r="G27" s="63">
        <v>6</v>
      </c>
      <c r="H27" s="57" t="s">
        <v>222</v>
      </c>
      <c r="I27" s="58" t="s">
        <v>970</v>
      </c>
      <c r="J27" s="58" t="s">
        <v>971</v>
      </c>
      <c r="K27" s="115">
        <f t="shared" si="1"/>
        <v>1.3300999999999998</v>
      </c>
      <c r="L27" s="54"/>
      <c r="M27" s="54"/>
      <c r="N27" s="54"/>
      <c r="O27" s="54"/>
      <c r="P27" s="54"/>
      <c r="Q27" s="54"/>
      <c r="R27" s="54"/>
      <c r="S27" s="54"/>
      <c r="T27" s="54">
        <v>1</v>
      </c>
      <c r="U27" s="19">
        <f t="shared" si="2"/>
        <v>9</v>
      </c>
      <c r="V27" s="61">
        <f t="shared" si="3"/>
        <v>10</v>
      </c>
      <c r="W27" s="33"/>
      <c r="X27" s="34"/>
      <c r="Y27" s="34"/>
      <c r="Z27" s="34"/>
      <c r="AA27" s="34"/>
      <c r="AB27" s="34"/>
      <c r="AC27" s="34">
        <v>9</v>
      </c>
      <c r="AD27" s="34"/>
      <c r="AE27" s="34"/>
    </row>
    <row r="28" spans="1:31" x14ac:dyDescent="0.25">
      <c r="A28" s="54">
        <v>18</v>
      </c>
      <c r="B28" s="54" t="s">
        <v>973</v>
      </c>
      <c r="C28" s="54"/>
      <c r="D28" s="54"/>
      <c r="E28" s="55" t="s">
        <v>768</v>
      </c>
      <c r="F28" s="55" t="str">
        <f t="shared" si="0"/>
        <v>B</v>
      </c>
      <c r="G28" s="56">
        <v>6</v>
      </c>
      <c r="H28" s="57" t="s">
        <v>61</v>
      </c>
      <c r="I28" s="58" t="s">
        <v>85</v>
      </c>
      <c r="J28" s="58" t="s">
        <v>118</v>
      </c>
      <c r="K28" s="115">
        <f t="shared" si="1"/>
        <v>0.43864999999999998</v>
      </c>
      <c r="L28" s="54"/>
      <c r="M28" s="54"/>
      <c r="N28" s="54"/>
      <c r="O28" s="54"/>
      <c r="P28" s="54"/>
      <c r="Q28" s="54"/>
      <c r="R28" s="54"/>
      <c r="S28" s="54"/>
      <c r="T28" s="54">
        <v>1</v>
      </c>
      <c r="U28" s="19">
        <f t="shared" si="2"/>
        <v>6</v>
      </c>
      <c r="V28" s="61">
        <f t="shared" si="3"/>
        <v>7</v>
      </c>
      <c r="W28" s="33"/>
      <c r="X28" s="34">
        <v>1</v>
      </c>
      <c r="Y28" s="34"/>
      <c r="Z28" s="34">
        <v>1</v>
      </c>
      <c r="AA28" s="34"/>
      <c r="AB28" s="34"/>
      <c r="AC28" s="34">
        <v>4</v>
      </c>
      <c r="AD28" s="34"/>
      <c r="AE28" s="34"/>
    </row>
    <row r="29" spans="1:31" x14ac:dyDescent="0.25">
      <c r="A29" s="54">
        <v>19</v>
      </c>
      <c r="B29" s="54" t="s">
        <v>563</v>
      </c>
      <c r="C29" s="54" t="s">
        <v>49</v>
      </c>
      <c r="D29" s="54"/>
      <c r="E29" s="55" t="s">
        <v>550</v>
      </c>
      <c r="F29" s="55" t="str">
        <f t="shared" si="0"/>
        <v>A</v>
      </c>
      <c r="G29" s="56">
        <v>7</v>
      </c>
      <c r="H29" s="57" t="s">
        <v>52</v>
      </c>
      <c r="I29" s="58" t="s">
        <v>256</v>
      </c>
      <c r="J29" s="58" t="s">
        <v>257</v>
      </c>
      <c r="K29" s="115">
        <f t="shared" si="1"/>
        <v>0.99049999999999994</v>
      </c>
      <c r="L29" s="54"/>
      <c r="M29" s="54"/>
      <c r="N29" s="54"/>
      <c r="O29" s="54">
        <v>2</v>
      </c>
      <c r="P29" s="54"/>
      <c r="Q29" s="54"/>
      <c r="R29" s="54"/>
      <c r="S29" s="54"/>
      <c r="T29" s="54"/>
      <c r="U29" s="19">
        <f t="shared" si="2"/>
        <v>9</v>
      </c>
      <c r="V29" s="61">
        <f t="shared" si="3"/>
        <v>11</v>
      </c>
      <c r="W29" s="33"/>
      <c r="X29" s="34"/>
      <c r="Y29" s="34"/>
      <c r="Z29" s="34"/>
      <c r="AA29" s="34"/>
      <c r="AB29" s="34"/>
      <c r="AC29" s="34">
        <v>9</v>
      </c>
      <c r="AD29" s="34"/>
      <c r="AE29" s="34"/>
    </row>
    <row r="30" spans="1:31" x14ac:dyDescent="0.25">
      <c r="A30" s="54">
        <v>20</v>
      </c>
      <c r="B30" s="54" t="s">
        <v>136</v>
      </c>
      <c r="C30" s="54"/>
      <c r="D30" s="54"/>
      <c r="E30" s="54" t="s">
        <v>550</v>
      </c>
      <c r="F30" s="55" t="str">
        <f t="shared" si="0"/>
        <v>C</v>
      </c>
      <c r="G30" s="56">
        <v>7</v>
      </c>
      <c r="H30" s="57" t="s">
        <v>262</v>
      </c>
      <c r="I30" s="58" t="s">
        <v>461</v>
      </c>
      <c r="J30" s="58" t="s">
        <v>462</v>
      </c>
      <c r="K30" s="115">
        <f t="shared" si="1"/>
        <v>0.28299999999999997</v>
      </c>
      <c r="L30" s="54"/>
      <c r="M30" s="54"/>
      <c r="N30" s="54"/>
      <c r="O30" s="54"/>
      <c r="P30" s="54"/>
      <c r="Q30" s="54"/>
      <c r="R30" s="54"/>
      <c r="S30" s="54"/>
      <c r="T30" s="54">
        <v>1</v>
      </c>
      <c r="U30" s="19">
        <f t="shared" si="2"/>
        <v>0</v>
      </c>
      <c r="V30" s="61">
        <f t="shared" si="3"/>
        <v>1</v>
      </c>
      <c r="W30" s="33"/>
      <c r="X30" s="34"/>
      <c r="Y30" s="34"/>
      <c r="Z30" s="34"/>
      <c r="AA30" s="34"/>
      <c r="AB30" s="34"/>
      <c r="AC30" s="34"/>
      <c r="AD30" s="34"/>
      <c r="AE30" s="34"/>
    </row>
    <row r="31" spans="1:31" x14ac:dyDescent="0.25">
      <c r="A31" s="85">
        <v>21</v>
      </c>
      <c r="B31" s="54" t="s">
        <v>137</v>
      </c>
      <c r="C31" s="54" t="s">
        <v>77</v>
      </c>
      <c r="D31" s="54"/>
      <c r="E31" s="54" t="s">
        <v>550</v>
      </c>
      <c r="F31" s="55" t="str">
        <f t="shared" si="0"/>
        <v>B</v>
      </c>
      <c r="G31" s="56">
        <v>7</v>
      </c>
      <c r="H31" s="57" t="s">
        <v>341</v>
      </c>
      <c r="I31" s="58" t="s">
        <v>233</v>
      </c>
      <c r="J31" s="58" t="s">
        <v>234</v>
      </c>
      <c r="K31" s="115">
        <f t="shared" si="1"/>
        <v>0.1981</v>
      </c>
      <c r="L31" s="54"/>
      <c r="M31" s="54"/>
      <c r="N31" s="54"/>
      <c r="O31" s="54"/>
      <c r="P31" s="54"/>
      <c r="Q31" s="54">
        <v>1</v>
      </c>
      <c r="R31" s="54"/>
      <c r="S31" s="54"/>
      <c r="T31" s="54"/>
      <c r="U31" s="19">
        <f t="shared" si="2"/>
        <v>2</v>
      </c>
      <c r="V31" s="61">
        <f t="shared" si="3"/>
        <v>3</v>
      </c>
      <c r="W31" s="33"/>
      <c r="X31" s="34"/>
      <c r="Y31" s="34"/>
      <c r="Z31" s="34"/>
      <c r="AA31" s="34"/>
      <c r="AB31" s="34"/>
      <c r="AC31" s="34">
        <v>2</v>
      </c>
      <c r="AD31" s="34"/>
      <c r="AE31" s="34"/>
    </row>
    <row r="32" spans="1:31" x14ac:dyDescent="0.25">
      <c r="A32" s="54">
        <v>22</v>
      </c>
      <c r="B32" s="85" t="s">
        <v>135</v>
      </c>
      <c r="C32" s="85" t="s">
        <v>39</v>
      </c>
      <c r="D32" s="85"/>
      <c r="E32" s="85" t="s">
        <v>550</v>
      </c>
      <c r="F32" s="55" t="str">
        <f t="shared" si="0"/>
        <v>A</v>
      </c>
      <c r="G32" s="86">
        <v>8</v>
      </c>
      <c r="H32" s="87" t="s">
        <v>283</v>
      </c>
      <c r="I32" s="25" t="s">
        <v>729</v>
      </c>
      <c r="J32" s="25" t="s">
        <v>730</v>
      </c>
      <c r="K32" s="116">
        <f t="shared" si="1"/>
        <v>0.87729999999999997</v>
      </c>
      <c r="L32" s="85"/>
      <c r="M32" s="85"/>
      <c r="N32" s="85"/>
      <c r="O32" s="85">
        <v>1</v>
      </c>
      <c r="P32" s="85"/>
      <c r="Q32" s="85"/>
      <c r="R32" s="85"/>
      <c r="S32" s="85"/>
      <c r="T32" s="85"/>
      <c r="U32" s="19">
        <f t="shared" si="2"/>
        <v>18</v>
      </c>
      <c r="V32" s="36">
        <f t="shared" si="3"/>
        <v>19</v>
      </c>
      <c r="W32" s="33"/>
      <c r="X32" s="34"/>
      <c r="Y32" s="34"/>
      <c r="Z32" s="34"/>
      <c r="AA32" s="34"/>
      <c r="AB32" s="34"/>
      <c r="AC32" s="34">
        <v>18</v>
      </c>
      <c r="AD32" s="34"/>
      <c r="AE32" s="34"/>
    </row>
    <row r="33" spans="1:31" x14ac:dyDescent="0.25">
      <c r="A33" s="54">
        <v>23</v>
      </c>
      <c r="B33" s="85" t="s">
        <v>125</v>
      </c>
      <c r="C33" s="85" t="s">
        <v>39</v>
      </c>
      <c r="D33" s="85"/>
      <c r="E33" s="85" t="s">
        <v>550</v>
      </c>
      <c r="F33" s="55" t="str">
        <f t="shared" si="0"/>
        <v>C</v>
      </c>
      <c r="G33" s="86">
        <v>8</v>
      </c>
      <c r="H33" s="87" t="s">
        <v>259</v>
      </c>
      <c r="I33" s="25" t="s">
        <v>80</v>
      </c>
      <c r="J33" s="25" t="s">
        <v>112</v>
      </c>
      <c r="K33" s="116">
        <f t="shared" si="1"/>
        <v>0.25469999999999998</v>
      </c>
      <c r="L33" s="85"/>
      <c r="M33" s="85"/>
      <c r="N33" s="85"/>
      <c r="O33" s="85"/>
      <c r="P33" s="85"/>
      <c r="Q33" s="85"/>
      <c r="R33" s="85"/>
      <c r="S33" s="85"/>
      <c r="T33" s="85">
        <v>1</v>
      </c>
      <c r="U33" s="19">
        <f t="shared" si="2"/>
        <v>4</v>
      </c>
      <c r="V33" s="36">
        <f t="shared" si="3"/>
        <v>5</v>
      </c>
      <c r="W33" s="33"/>
      <c r="X33" s="34"/>
      <c r="Y33" s="34"/>
      <c r="Z33" s="34"/>
      <c r="AA33" s="34"/>
      <c r="AB33" s="34"/>
      <c r="AC33" s="34">
        <v>4</v>
      </c>
      <c r="AD33" s="34"/>
      <c r="AE33" s="34"/>
    </row>
    <row r="34" spans="1:31" x14ac:dyDescent="0.25">
      <c r="A34" s="85">
        <v>24</v>
      </c>
      <c r="B34" s="85" t="s">
        <v>204</v>
      </c>
      <c r="C34" s="85" t="s">
        <v>542</v>
      </c>
      <c r="D34" s="85"/>
      <c r="E34" s="85" t="s">
        <v>550</v>
      </c>
      <c r="F34" s="55" t="str">
        <f t="shared" si="0"/>
        <v>B</v>
      </c>
      <c r="G34" s="86">
        <v>8</v>
      </c>
      <c r="H34" s="87" t="s">
        <v>235</v>
      </c>
      <c r="I34" s="25" t="s">
        <v>291</v>
      </c>
      <c r="J34" s="25" t="s">
        <v>305</v>
      </c>
      <c r="K34" s="116">
        <f t="shared" si="1"/>
        <v>0.16980000000000001</v>
      </c>
      <c r="L34" s="85"/>
      <c r="M34" s="85"/>
      <c r="N34" s="85"/>
      <c r="O34" s="85"/>
      <c r="P34" s="85"/>
      <c r="Q34" s="85"/>
      <c r="R34" s="85"/>
      <c r="S34" s="85"/>
      <c r="T34" s="85"/>
      <c r="U34" s="19">
        <f t="shared" si="2"/>
        <v>6</v>
      </c>
      <c r="V34" s="36">
        <f t="shared" si="3"/>
        <v>6</v>
      </c>
      <c r="W34" s="33"/>
      <c r="X34" s="34"/>
      <c r="Y34" s="34"/>
      <c r="Z34" s="34"/>
      <c r="AA34" s="34"/>
      <c r="AB34" s="34"/>
      <c r="AC34" s="34">
        <v>6</v>
      </c>
      <c r="AD34" s="34"/>
      <c r="AE34" s="34"/>
    </row>
    <row r="35" spans="1:31" x14ac:dyDescent="0.25">
      <c r="A35" s="85">
        <v>25</v>
      </c>
      <c r="B35" s="54" t="s">
        <v>974</v>
      </c>
      <c r="C35" s="54"/>
      <c r="D35" s="54"/>
      <c r="E35" s="54" t="s">
        <v>768</v>
      </c>
      <c r="F35" s="55" t="str">
        <f t="shared" si="0"/>
        <v>B</v>
      </c>
      <c r="G35" s="56">
        <v>8</v>
      </c>
      <c r="H35" s="57" t="s">
        <v>297</v>
      </c>
      <c r="I35" s="58" t="s">
        <v>291</v>
      </c>
      <c r="J35" s="58" t="s">
        <v>305</v>
      </c>
      <c r="K35" s="115">
        <f t="shared" si="1"/>
        <v>0.16980000000000001</v>
      </c>
      <c r="L35" s="54"/>
      <c r="M35" s="54"/>
      <c r="N35" s="54"/>
      <c r="O35" s="54"/>
      <c r="P35" s="54"/>
      <c r="Q35" s="54"/>
      <c r="R35" s="54"/>
      <c r="S35" s="54"/>
      <c r="T35" s="54"/>
      <c r="U35" s="19">
        <f t="shared" si="2"/>
        <v>6</v>
      </c>
      <c r="V35" s="61">
        <f t="shared" si="3"/>
        <v>6</v>
      </c>
      <c r="W35" s="33"/>
      <c r="X35" s="34">
        <v>1</v>
      </c>
      <c r="Y35" s="34"/>
      <c r="Z35" s="34">
        <v>1</v>
      </c>
      <c r="AA35" s="34"/>
      <c r="AB35" s="34"/>
      <c r="AC35" s="34">
        <v>4</v>
      </c>
      <c r="AD35" s="34"/>
      <c r="AE35" s="34"/>
    </row>
    <row r="36" spans="1:31" x14ac:dyDescent="0.25">
      <c r="A36" s="54">
        <v>26</v>
      </c>
      <c r="B36" s="54" t="s">
        <v>580</v>
      </c>
      <c r="C36" s="54"/>
      <c r="D36" s="54"/>
      <c r="E36" s="54" t="s">
        <v>550</v>
      </c>
      <c r="F36" s="55" t="str">
        <f t="shared" si="0"/>
        <v>A</v>
      </c>
      <c r="G36" s="56">
        <v>9</v>
      </c>
      <c r="H36" s="57" t="s">
        <v>280</v>
      </c>
      <c r="I36" s="58" t="s">
        <v>276</v>
      </c>
      <c r="J36" s="58" t="s">
        <v>318</v>
      </c>
      <c r="K36" s="115">
        <f t="shared" si="1"/>
        <v>0.31129999999999997</v>
      </c>
      <c r="L36" s="54"/>
      <c r="M36" s="54"/>
      <c r="N36" s="54"/>
      <c r="O36" s="54"/>
      <c r="P36" s="54"/>
      <c r="Q36" s="54"/>
      <c r="R36" s="54"/>
      <c r="S36" s="54"/>
      <c r="T36" s="54">
        <v>1</v>
      </c>
      <c r="U36" s="19">
        <f t="shared" si="2"/>
        <v>1</v>
      </c>
      <c r="V36" s="61">
        <f t="shared" si="3"/>
        <v>2</v>
      </c>
      <c r="W36" s="33"/>
      <c r="X36" s="34"/>
      <c r="Y36" s="34"/>
      <c r="Z36" s="34"/>
      <c r="AA36" s="34"/>
      <c r="AB36" s="34"/>
      <c r="AC36" s="34">
        <v>1</v>
      </c>
      <c r="AD36" s="34"/>
      <c r="AE36" s="34"/>
    </row>
    <row r="37" spans="1:31" x14ac:dyDescent="0.25">
      <c r="A37" s="54">
        <v>27</v>
      </c>
      <c r="B37" s="54" t="s">
        <v>419</v>
      </c>
      <c r="C37" s="54" t="s">
        <v>49</v>
      </c>
      <c r="D37" s="54"/>
      <c r="E37" s="54" t="s">
        <v>550</v>
      </c>
      <c r="F37" s="55" t="str">
        <f t="shared" si="0"/>
        <v>C</v>
      </c>
      <c r="G37" s="56">
        <v>9</v>
      </c>
      <c r="H37" s="57" t="s">
        <v>476</v>
      </c>
      <c r="I37" s="58" t="s">
        <v>278</v>
      </c>
      <c r="J37" s="58" t="s">
        <v>317</v>
      </c>
      <c r="K37" s="115">
        <f t="shared" si="1"/>
        <v>0.22639999999999999</v>
      </c>
      <c r="L37" s="54"/>
      <c r="M37" s="54"/>
      <c r="N37" s="54"/>
      <c r="O37" s="54"/>
      <c r="P37" s="54"/>
      <c r="Q37" s="54"/>
      <c r="R37" s="54">
        <v>1</v>
      </c>
      <c r="S37" s="54"/>
      <c r="T37" s="54"/>
      <c r="U37" s="19">
        <f t="shared" si="2"/>
        <v>2</v>
      </c>
      <c r="V37" s="61">
        <f t="shared" si="3"/>
        <v>3</v>
      </c>
      <c r="W37" s="33"/>
      <c r="X37" s="34"/>
      <c r="Y37" s="34"/>
      <c r="Z37" s="34"/>
      <c r="AA37" s="34"/>
      <c r="AB37" s="34"/>
      <c r="AC37" s="34">
        <v>2</v>
      </c>
      <c r="AD37" s="34"/>
      <c r="AE37" s="34"/>
    </row>
    <row r="38" spans="1:31" x14ac:dyDescent="0.25">
      <c r="A38" s="54">
        <v>28</v>
      </c>
      <c r="B38" s="54" t="s">
        <v>842</v>
      </c>
      <c r="C38" s="54"/>
      <c r="D38" s="54"/>
      <c r="E38" s="54" t="s">
        <v>768</v>
      </c>
      <c r="F38" s="55" t="str">
        <f t="shared" si="0"/>
        <v>C</v>
      </c>
      <c r="G38" s="56">
        <v>9</v>
      </c>
      <c r="H38" s="57" t="s">
        <v>504</v>
      </c>
      <c r="I38" s="58" t="s">
        <v>278</v>
      </c>
      <c r="J38" s="58" t="s">
        <v>317</v>
      </c>
      <c r="K38" s="115">
        <f t="shared" si="1"/>
        <v>0.22639999999999999</v>
      </c>
      <c r="L38" s="54"/>
      <c r="M38" s="54"/>
      <c r="N38" s="54"/>
      <c r="O38" s="54"/>
      <c r="P38" s="54"/>
      <c r="Q38" s="54"/>
      <c r="R38" s="54"/>
      <c r="S38" s="54"/>
      <c r="T38" s="54">
        <v>1</v>
      </c>
      <c r="U38" s="19">
        <f t="shared" si="2"/>
        <v>1</v>
      </c>
      <c r="V38" s="61">
        <f t="shared" si="3"/>
        <v>2</v>
      </c>
      <c r="W38" s="33"/>
      <c r="X38" s="34"/>
      <c r="Y38" s="34"/>
      <c r="Z38" s="34"/>
      <c r="AA38" s="34"/>
      <c r="AB38" s="34"/>
      <c r="AC38" s="34">
        <v>1</v>
      </c>
      <c r="AD38" s="34"/>
      <c r="AE38" s="34"/>
    </row>
    <row r="39" spans="1:31" x14ac:dyDescent="0.25">
      <c r="A39" s="85">
        <v>29</v>
      </c>
      <c r="B39" s="54" t="s">
        <v>210</v>
      </c>
      <c r="C39" s="54" t="s">
        <v>349</v>
      </c>
      <c r="D39" s="54"/>
      <c r="E39" s="54" t="s">
        <v>550</v>
      </c>
      <c r="F39" s="55" t="str">
        <f t="shared" si="0"/>
        <v>A</v>
      </c>
      <c r="G39" s="56">
        <v>10</v>
      </c>
      <c r="H39" s="57" t="s">
        <v>62</v>
      </c>
      <c r="I39" s="58" t="s">
        <v>80</v>
      </c>
      <c r="J39" s="58" t="s">
        <v>112</v>
      </c>
      <c r="K39" s="115">
        <f t="shared" si="1"/>
        <v>0.25469999999999998</v>
      </c>
      <c r="L39" s="54"/>
      <c r="M39" s="54"/>
      <c r="N39" s="54"/>
      <c r="O39" s="54"/>
      <c r="P39" s="54"/>
      <c r="Q39" s="54"/>
      <c r="R39" s="54"/>
      <c r="S39" s="54"/>
      <c r="T39" s="54"/>
      <c r="U39" s="19">
        <f t="shared" si="2"/>
        <v>9</v>
      </c>
      <c r="V39" s="61">
        <f t="shared" si="3"/>
        <v>9</v>
      </c>
      <c r="W39" s="33"/>
      <c r="X39" s="34"/>
      <c r="Y39" s="34"/>
      <c r="Z39" s="34"/>
      <c r="AA39" s="34"/>
      <c r="AB39" s="34"/>
      <c r="AC39" s="34">
        <v>9</v>
      </c>
      <c r="AD39" s="34"/>
      <c r="AE39" s="34"/>
    </row>
    <row r="40" spans="1:31" x14ac:dyDescent="0.25">
      <c r="A40" s="54">
        <v>30</v>
      </c>
      <c r="B40" s="85" t="s">
        <v>713</v>
      </c>
      <c r="C40" s="85"/>
      <c r="D40" s="85"/>
      <c r="E40" s="85" t="s">
        <v>550</v>
      </c>
      <c r="F40" s="55" t="str">
        <f t="shared" si="0"/>
        <v>B</v>
      </c>
      <c r="G40" s="86">
        <v>10</v>
      </c>
      <c r="H40" s="87" t="s">
        <v>45</v>
      </c>
      <c r="I40" s="25" t="s">
        <v>298</v>
      </c>
      <c r="J40" s="25" t="s">
        <v>314</v>
      </c>
      <c r="K40" s="116">
        <f t="shared" si="1"/>
        <v>0.14149999999999999</v>
      </c>
      <c r="L40" s="85"/>
      <c r="M40" s="85"/>
      <c r="N40" s="85"/>
      <c r="O40" s="85"/>
      <c r="P40" s="85"/>
      <c r="Q40" s="85"/>
      <c r="R40" s="85"/>
      <c r="S40" s="85"/>
      <c r="T40" s="85"/>
      <c r="U40" s="19">
        <f t="shared" si="2"/>
        <v>5</v>
      </c>
      <c r="V40" s="36">
        <f t="shared" si="3"/>
        <v>5</v>
      </c>
      <c r="W40" s="33"/>
      <c r="X40" s="34"/>
      <c r="Y40" s="34"/>
      <c r="Z40" s="34">
        <v>1</v>
      </c>
      <c r="AA40" s="34"/>
      <c r="AB40" s="34"/>
      <c r="AC40" s="34">
        <v>4</v>
      </c>
      <c r="AD40" s="34"/>
      <c r="AE40" s="34"/>
    </row>
    <row r="41" spans="1:31" x14ac:dyDescent="0.25">
      <c r="A41" s="85">
        <v>31</v>
      </c>
      <c r="B41" s="85" t="s">
        <v>134</v>
      </c>
      <c r="C41" s="85" t="s">
        <v>127</v>
      </c>
      <c r="D41" s="85"/>
      <c r="E41" s="85" t="s">
        <v>550</v>
      </c>
      <c r="F41" s="55" t="str">
        <f t="shared" si="0"/>
        <v>B</v>
      </c>
      <c r="G41" s="86">
        <v>10</v>
      </c>
      <c r="H41" s="87" t="s">
        <v>296</v>
      </c>
      <c r="I41" s="25" t="s">
        <v>298</v>
      </c>
      <c r="J41" s="25" t="s">
        <v>314</v>
      </c>
      <c r="K41" s="116">
        <f t="shared" si="1"/>
        <v>0.14149999999999999</v>
      </c>
      <c r="L41" s="85"/>
      <c r="M41" s="85"/>
      <c r="N41" s="85"/>
      <c r="O41" s="85"/>
      <c r="P41" s="85"/>
      <c r="Q41" s="85"/>
      <c r="R41" s="85"/>
      <c r="S41" s="85"/>
      <c r="T41" s="85"/>
      <c r="U41" s="19">
        <f t="shared" si="2"/>
        <v>5</v>
      </c>
      <c r="V41" s="36">
        <f t="shared" si="3"/>
        <v>5</v>
      </c>
      <c r="W41" s="33"/>
      <c r="X41" s="34"/>
      <c r="Y41" s="34"/>
      <c r="Z41" s="34"/>
      <c r="AA41" s="34"/>
      <c r="AB41" s="34"/>
      <c r="AC41" s="34">
        <v>5</v>
      </c>
      <c r="AD41" s="34"/>
      <c r="AE41" s="34"/>
    </row>
    <row r="42" spans="1:31" x14ac:dyDescent="0.25">
      <c r="A42" s="54">
        <v>32</v>
      </c>
      <c r="B42" s="54" t="s">
        <v>535</v>
      </c>
      <c r="C42" s="54" t="s">
        <v>39</v>
      </c>
      <c r="D42" s="54"/>
      <c r="E42" s="54" t="s">
        <v>550</v>
      </c>
      <c r="F42" s="55" t="str">
        <f t="shared" si="0"/>
        <v>B</v>
      </c>
      <c r="G42" s="56">
        <v>10</v>
      </c>
      <c r="H42" s="57" t="s">
        <v>361</v>
      </c>
      <c r="I42" s="58" t="s">
        <v>298</v>
      </c>
      <c r="J42" s="58" t="s">
        <v>314</v>
      </c>
      <c r="K42" s="115">
        <f t="shared" si="1"/>
        <v>0.14149999999999999</v>
      </c>
      <c r="L42" s="54"/>
      <c r="M42" s="54"/>
      <c r="N42" s="54"/>
      <c r="O42" s="54"/>
      <c r="P42" s="54"/>
      <c r="Q42" s="54"/>
      <c r="R42" s="54"/>
      <c r="S42" s="54"/>
      <c r="T42" s="54"/>
      <c r="U42" s="19">
        <f t="shared" si="2"/>
        <v>5</v>
      </c>
      <c r="V42" s="61">
        <f t="shared" si="3"/>
        <v>5</v>
      </c>
      <c r="W42" s="33"/>
      <c r="X42" s="34"/>
      <c r="Y42" s="34"/>
      <c r="Z42" s="34"/>
      <c r="AA42" s="34"/>
      <c r="AB42" s="34"/>
      <c r="AC42" s="34">
        <v>5</v>
      </c>
      <c r="AD42" s="34"/>
      <c r="AE42" s="34"/>
    </row>
    <row r="43" spans="1:31" x14ac:dyDescent="0.25">
      <c r="A43" s="54">
        <v>33</v>
      </c>
      <c r="B43" s="54" t="s">
        <v>421</v>
      </c>
      <c r="C43" s="54" t="s">
        <v>39</v>
      </c>
      <c r="D43" s="54"/>
      <c r="E43" s="54" t="s">
        <v>550</v>
      </c>
      <c r="F43" s="55" t="str">
        <f t="shared" ref="F43:F68" si="4">LEFT(H43,1)</f>
        <v>A</v>
      </c>
      <c r="G43" s="56">
        <v>11</v>
      </c>
      <c r="H43" s="57" t="s">
        <v>56</v>
      </c>
      <c r="I43" s="58" t="s">
        <v>278</v>
      </c>
      <c r="J43" s="58" t="s">
        <v>317</v>
      </c>
      <c r="K43" s="115">
        <f t="shared" ref="K43:K68" si="5">J43*0.0283</f>
        <v>0.22639999999999999</v>
      </c>
      <c r="L43" s="54"/>
      <c r="M43" s="54"/>
      <c r="N43" s="54"/>
      <c r="O43" s="54"/>
      <c r="P43" s="54"/>
      <c r="Q43" s="54"/>
      <c r="R43" s="54"/>
      <c r="S43" s="54"/>
      <c r="T43" s="54"/>
      <c r="U43" s="19">
        <f t="shared" ref="U43:U68" si="6">SUM(W43:AE43)</f>
        <v>8</v>
      </c>
      <c r="V43" s="61">
        <f t="shared" ref="V43:V68" si="7">SUM(L43:U43)</f>
        <v>8</v>
      </c>
      <c r="W43" s="33"/>
      <c r="X43" s="34"/>
      <c r="Y43" s="34"/>
      <c r="Z43" s="34"/>
      <c r="AA43" s="34"/>
      <c r="AB43" s="34"/>
      <c r="AC43" s="34">
        <v>8</v>
      </c>
      <c r="AD43" s="34"/>
      <c r="AE43" s="34"/>
    </row>
    <row r="44" spans="1:31" x14ac:dyDescent="0.25">
      <c r="A44" s="85">
        <v>34</v>
      </c>
      <c r="B44" s="54" t="s">
        <v>526</v>
      </c>
      <c r="C44" s="54" t="s">
        <v>53</v>
      </c>
      <c r="D44" s="54"/>
      <c r="E44" s="54" t="s">
        <v>550</v>
      </c>
      <c r="F44" s="55" t="str">
        <f t="shared" si="4"/>
        <v>A</v>
      </c>
      <c r="G44" s="56">
        <v>11</v>
      </c>
      <c r="H44" s="57" t="s">
        <v>101</v>
      </c>
      <c r="I44" s="58" t="s">
        <v>278</v>
      </c>
      <c r="J44" s="58" t="s">
        <v>317</v>
      </c>
      <c r="K44" s="115">
        <f t="shared" si="5"/>
        <v>0.22639999999999999</v>
      </c>
      <c r="L44" s="54"/>
      <c r="M44" s="54"/>
      <c r="N44" s="54"/>
      <c r="O44" s="54"/>
      <c r="P44" s="54"/>
      <c r="Q44" s="54"/>
      <c r="R44" s="54"/>
      <c r="S44" s="54"/>
      <c r="T44" s="54"/>
      <c r="U44" s="19">
        <f t="shared" si="6"/>
        <v>8</v>
      </c>
      <c r="V44" s="61">
        <f t="shared" si="7"/>
        <v>8</v>
      </c>
      <c r="W44" s="33"/>
      <c r="X44" s="34"/>
      <c r="Y44" s="34"/>
      <c r="Z44" s="34"/>
      <c r="AA44" s="34"/>
      <c r="AB44" s="34"/>
      <c r="AC44" s="34">
        <v>8</v>
      </c>
      <c r="AD44" s="34"/>
      <c r="AE44" s="34"/>
    </row>
    <row r="45" spans="1:31" x14ac:dyDescent="0.25">
      <c r="A45" s="54">
        <v>35</v>
      </c>
      <c r="B45" s="54" t="s">
        <v>525</v>
      </c>
      <c r="C45" s="54" t="s">
        <v>49</v>
      </c>
      <c r="D45" s="54"/>
      <c r="E45" s="54" t="s">
        <v>550</v>
      </c>
      <c r="F45" s="55" t="str">
        <f t="shared" si="4"/>
        <v>C</v>
      </c>
      <c r="G45" s="56">
        <v>11</v>
      </c>
      <c r="H45" s="57" t="s">
        <v>464</v>
      </c>
      <c r="I45" s="58" t="s">
        <v>233</v>
      </c>
      <c r="J45" s="58" t="s">
        <v>234</v>
      </c>
      <c r="K45" s="115">
        <f t="shared" si="5"/>
        <v>0.1981</v>
      </c>
      <c r="L45" s="54"/>
      <c r="M45" s="54"/>
      <c r="N45" s="54"/>
      <c r="O45" s="54"/>
      <c r="P45" s="54">
        <v>1</v>
      </c>
      <c r="Q45" s="54"/>
      <c r="R45" s="54"/>
      <c r="S45" s="54"/>
      <c r="T45" s="54"/>
      <c r="U45" s="19">
        <f t="shared" si="6"/>
        <v>1</v>
      </c>
      <c r="V45" s="61">
        <f t="shared" si="7"/>
        <v>2</v>
      </c>
      <c r="W45" s="33"/>
      <c r="X45" s="34"/>
      <c r="Y45" s="34"/>
      <c r="Z45" s="34"/>
      <c r="AA45" s="34"/>
      <c r="AB45" s="34"/>
      <c r="AC45" s="34">
        <v>1</v>
      </c>
      <c r="AD45" s="34"/>
      <c r="AE45" s="34"/>
    </row>
    <row r="46" spans="1:31" x14ac:dyDescent="0.25">
      <c r="A46" s="54">
        <v>36</v>
      </c>
      <c r="B46" s="85" t="s">
        <v>148</v>
      </c>
      <c r="C46" s="85" t="s">
        <v>43</v>
      </c>
      <c r="D46" s="85"/>
      <c r="E46" s="85" t="s">
        <v>550</v>
      </c>
      <c r="F46" s="55" t="str">
        <f t="shared" si="4"/>
        <v>C</v>
      </c>
      <c r="G46" s="86">
        <v>11</v>
      </c>
      <c r="H46" s="87" t="s">
        <v>260</v>
      </c>
      <c r="I46" s="25" t="s">
        <v>233</v>
      </c>
      <c r="J46" s="25" t="s">
        <v>234</v>
      </c>
      <c r="K46" s="116">
        <f t="shared" si="5"/>
        <v>0.1981</v>
      </c>
      <c r="L46" s="85"/>
      <c r="M46" s="85"/>
      <c r="N46" s="85"/>
      <c r="O46" s="85"/>
      <c r="P46" s="85"/>
      <c r="Q46" s="85"/>
      <c r="R46" s="85"/>
      <c r="S46" s="85"/>
      <c r="T46" s="85"/>
      <c r="U46" s="19">
        <f t="shared" si="6"/>
        <v>7</v>
      </c>
      <c r="V46" s="36">
        <f t="shared" si="7"/>
        <v>7</v>
      </c>
      <c r="W46" s="33">
        <v>1</v>
      </c>
      <c r="X46" s="34"/>
      <c r="Y46" s="34"/>
      <c r="Z46" s="34"/>
      <c r="AA46" s="34"/>
      <c r="AB46" s="34">
        <v>1</v>
      </c>
      <c r="AC46" s="34">
        <v>5</v>
      </c>
      <c r="AD46" s="34"/>
      <c r="AE46" s="34"/>
    </row>
    <row r="47" spans="1:31" x14ac:dyDescent="0.25">
      <c r="A47" s="85">
        <v>37</v>
      </c>
      <c r="B47" s="54" t="s">
        <v>639</v>
      </c>
      <c r="C47" s="54"/>
      <c r="D47" s="54"/>
      <c r="E47" s="54" t="s">
        <v>550</v>
      </c>
      <c r="F47" s="55" t="str">
        <f t="shared" si="4"/>
        <v>A</v>
      </c>
      <c r="G47" s="56">
        <v>13</v>
      </c>
      <c r="H47" s="57" t="s">
        <v>55</v>
      </c>
      <c r="I47" s="58" t="s">
        <v>233</v>
      </c>
      <c r="J47" s="58" t="s">
        <v>234</v>
      </c>
      <c r="K47" s="115">
        <f t="shared" si="5"/>
        <v>0.1981</v>
      </c>
      <c r="L47" s="54"/>
      <c r="M47" s="54"/>
      <c r="N47" s="54"/>
      <c r="O47" s="54"/>
      <c r="P47" s="54"/>
      <c r="Q47" s="54"/>
      <c r="R47" s="54"/>
      <c r="S47" s="54"/>
      <c r="T47" s="54"/>
      <c r="U47" s="19">
        <f t="shared" si="6"/>
        <v>7</v>
      </c>
      <c r="V47" s="61">
        <f t="shared" si="7"/>
        <v>7</v>
      </c>
      <c r="W47" s="33"/>
      <c r="X47" s="34"/>
      <c r="Y47" s="34"/>
      <c r="Z47" s="34"/>
      <c r="AA47" s="34"/>
      <c r="AB47" s="34"/>
      <c r="AC47" s="34">
        <v>7</v>
      </c>
      <c r="AD47" s="34"/>
      <c r="AE47" s="34"/>
    </row>
    <row r="48" spans="1:31" x14ac:dyDescent="0.25">
      <c r="A48" s="54">
        <v>38</v>
      </c>
      <c r="B48" s="54" t="s">
        <v>132</v>
      </c>
      <c r="C48" s="54" t="s">
        <v>49</v>
      </c>
      <c r="D48" s="54"/>
      <c r="E48" s="54" t="s">
        <v>550</v>
      </c>
      <c r="F48" s="55" t="str">
        <f t="shared" si="4"/>
        <v>C</v>
      </c>
      <c r="G48" s="56">
        <v>13</v>
      </c>
      <c r="H48" s="57" t="s">
        <v>252</v>
      </c>
      <c r="I48" s="58" t="s">
        <v>551</v>
      </c>
      <c r="J48" s="58" t="s">
        <v>552</v>
      </c>
      <c r="K48" s="115">
        <f t="shared" si="5"/>
        <v>0.18395</v>
      </c>
      <c r="L48" s="54"/>
      <c r="M48" s="54"/>
      <c r="N48" s="54"/>
      <c r="O48" s="54"/>
      <c r="P48" s="54"/>
      <c r="Q48" s="54"/>
      <c r="R48" s="54"/>
      <c r="S48" s="54"/>
      <c r="T48" s="54">
        <v>1</v>
      </c>
      <c r="U48" s="19">
        <f t="shared" si="6"/>
        <v>2</v>
      </c>
      <c r="V48" s="61">
        <f t="shared" si="7"/>
        <v>3</v>
      </c>
      <c r="W48" s="33"/>
      <c r="X48" s="34"/>
      <c r="Y48" s="34"/>
      <c r="Z48" s="34"/>
      <c r="AA48" s="34"/>
      <c r="AB48" s="34"/>
      <c r="AC48" s="34">
        <v>2</v>
      </c>
      <c r="AD48" s="34"/>
      <c r="AE48" s="34"/>
    </row>
    <row r="49" spans="1:31" x14ac:dyDescent="0.25">
      <c r="A49" s="54">
        <v>39</v>
      </c>
      <c r="B49" s="54" t="s">
        <v>661</v>
      </c>
      <c r="C49" s="54"/>
      <c r="D49" s="54"/>
      <c r="E49" s="54" t="s">
        <v>550</v>
      </c>
      <c r="F49" s="55" t="str">
        <f t="shared" si="4"/>
        <v>B</v>
      </c>
      <c r="G49" s="56">
        <v>13</v>
      </c>
      <c r="H49" s="57" t="s">
        <v>248</v>
      </c>
      <c r="I49" s="58" t="s">
        <v>279</v>
      </c>
      <c r="J49" s="58" t="s">
        <v>311</v>
      </c>
      <c r="K49" s="115">
        <f t="shared" si="5"/>
        <v>0.1132</v>
      </c>
      <c r="L49" s="54"/>
      <c r="M49" s="54"/>
      <c r="N49" s="54"/>
      <c r="O49" s="54"/>
      <c r="P49" s="54"/>
      <c r="Q49" s="54"/>
      <c r="R49" s="54"/>
      <c r="S49" s="54"/>
      <c r="T49" s="54"/>
      <c r="U49" s="19">
        <f t="shared" si="6"/>
        <v>4</v>
      </c>
      <c r="V49" s="61">
        <f t="shared" si="7"/>
        <v>4</v>
      </c>
      <c r="W49" s="33"/>
      <c r="X49" s="34"/>
      <c r="Y49" s="34"/>
      <c r="Z49" s="34"/>
      <c r="AA49" s="34"/>
      <c r="AB49" s="34"/>
      <c r="AC49" s="34">
        <v>4</v>
      </c>
      <c r="AD49" s="34"/>
      <c r="AE49" s="34"/>
    </row>
    <row r="50" spans="1:31" x14ac:dyDescent="0.25">
      <c r="A50" s="85">
        <v>40</v>
      </c>
      <c r="B50" s="54" t="s">
        <v>410</v>
      </c>
      <c r="C50" s="54" t="s">
        <v>49</v>
      </c>
      <c r="D50" s="54"/>
      <c r="E50" s="54" t="s">
        <v>550</v>
      </c>
      <c r="F50" s="55" t="str">
        <f t="shared" si="4"/>
        <v>B</v>
      </c>
      <c r="G50" s="56">
        <v>13</v>
      </c>
      <c r="H50" s="57" t="s">
        <v>236</v>
      </c>
      <c r="I50" s="58" t="s">
        <v>279</v>
      </c>
      <c r="J50" s="58" t="s">
        <v>311</v>
      </c>
      <c r="K50" s="115">
        <f t="shared" si="5"/>
        <v>0.1132</v>
      </c>
      <c r="L50" s="54"/>
      <c r="M50" s="54"/>
      <c r="N50" s="54"/>
      <c r="O50" s="54"/>
      <c r="P50" s="54"/>
      <c r="Q50" s="54"/>
      <c r="R50" s="54"/>
      <c r="S50" s="54"/>
      <c r="T50" s="54"/>
      <c r="U50" s="19">
        <f t="shared" si="6"/>
        <v>4</v>
      </c>
      <c r="V50" s="61">
        <f t="shared" si="7"/>
        <v>4</v>
      </c>
      <c r="W50" s="33"/>
      <c r="X50" s="34"/>
      <c r="Y50" s="34"/>
      <c r="Z50" s="34">
        <v>1</v>
      </c>
      <c r="AA50" s="34"/>
      <c r="AB50" s="34"/>
      <c r="AC50" s="34">
        <v>3</v>
      </c>
      <c r="AD50" s="34"/>
      <c r="AE50" s="34"/>
    </row>
    <row r="51" spans="1:31" x14ac:dyDescent="0.25">
      <c r="A51" s="54">
        <v>41</v>
      </c>
      <c r="B51" s="54" t="s">
        <v>207</v>
      </c>
      <c r="C51" s="54" t="s">
        <v>43</v>
      </c>
      <c r="D51" s="54"/>
      <c r="E51" s="54" t="s">
        <v>550</v>
      </c>
      <c r="F51" s="55" t="str">
        <f t="shared" si="4"/>
        <v>A</v>
      </c>
      <c r="G51" s="56">
        <v>14</v>
      </c>
      <c r="H51" s="57" t="s">
        <v>225</v>
      </c>
      <c r="I51" s="58" t="s">
        <v>291</v>
      </c>
      <c r="J51" s="58" t="s">
        <v>305</v>
      </c>
      <c r="K51" s="115">
        <f t="shared" si="5"/>
        <v>0.16980000000000001</v>
      </c>
      <c r="L51" s="54"/>
      <c r="M51" s="54"/>
      <c r="N51" s="54"/>
      <c r="O51" s="54"/>
      <c r="P51" s="54"/>
      <c r="Q51" s="54"/>
      <c r="R51" s="54"/>
      <c r="S51" s="54"/>
      <c r="T51" s="54"/>
      <c r="U51" s="19">
        <f t="shared" si="6"/>
        <v>6</v>
      </c>
      <c r="V51" s="61">
        <f t="shared" si="7"/>
        <v>6</v>
      </c>
      <c r="W51" s="33"/>
      <c r="X51" s="34"/>
      <c r="Y51" s="34"/>
      <c r="Z51" s="34"/>
      <c r="AA51" s="34"/>
      <c r="AB51" s="34"/>
      <c r="AC51" s="34">
        <v>6</v>
      </c>
      <c r="AD51" s="34"/>
      <c r="AE51" s="34"/>
    </row>
    <row r="52" spans="1:31" x14ac:dyDescent="0.25">
      <c r="A52" s="54">
        <v>42</v>
      </c>
      <c r="B52" s="54" t="s">
        <v>435</v>
      </c>
      <c r="C52" s="54" t="s">
        <v>335</v>
      </c>
      <c r="D52" s="54"/>
      <c r="E52" s="54" t="s">
        <v>550</v>
      </c>
      <c r="F52" s="55" t="str">
        <f t="shared" si="4"/>
        <v>C</v>
      </c>
      <c r="G52" s="56">
        <v>14</v>
      </c>
      <c r="H52" s="57" t="s">
        <v>263</v>
      </c>
      <c r="I52" s="58" t="s">
        <v>279</v>
      </c>
      <c r="J52" s="58" t="s">
        <v>311</v>
      </c>
      <c r="K52" s="115">
        <f t="shared" si="5"/>
        <v>0.1132</v>
      </c>
      <c r="L52" s="54"/>
      <c r="M52" s="54"/>
      <c r="N52" s="54"/>
      <c r="O52" s="54"/>
      <c r="P52" s="54"/>
      <c r="Q52" s="54"/>
      <c r="R52" s="54"/>
      <c r="S52" s="54"/>
      <c r="T52" s="54"/>
      <c r="U52" s="19">
        <f t="shared" si="6"/>
        <v>4</v>
      </c>
      <c r="V52" s="61">
        <f t="shared" si="7"/>
        <v>4</v>
      </c>
      <c r="W52" s="33"/>
      <c r="X52" s="34">
        <v>1</v>
      </c>
      <c r="Y52" s="34"/>
      <c r="Z52" s="34"/>
      <c r="AA52" s="34"/>
      <c r="AB52" s="34">
        <v>2</v>
      </c>
      <c r="AC52" s="34">
        <v>1</v>
      </c>
      <c r="AD52" s="34"/>
      <c r="AE52" s="34"/>
    </row>
    <row r="53" spans="1:31" x14ac:dyDescent="0.25">
      <c r="A53" s="85">
        <v>43</v>
      </c>
      <c r="B53" s="85" t="s">
        <v>413</v>
      </c>
      <c r="C53" s="85" t="s">
        <v>49</v>
      </c>
      <c r="D53" s="85"/>
      <c r="E53" s="85" t="s">
        <v>550</v>
      </c>
      <c r="F53" s="55" t="str">
        <f t="shared" si="4"/>
        <v>C</v>
      </c>
      <c r="G53" s="86">
        <v>14</v>
      </c>
      <c r="H53" s="87" t="s">
        <v>477</v>
      </c>
      <c r="I53" s="25" t="s">
        <v>279</v>
      </c>
      <c r="J53" s="25" t="s">
        <v>311</v>
      </c>
      <c r="K53" s="116">
        <f t="shared" si="5"/>
        <v>0.1132</v>
      </c>
      <c r="L53" s="85"/>
      <c r="M53" s="85"/>
      <c r="N53" s="85"/>
      <c r="O53" s="85"/>
      <c r="P53" s="85"/>
      <c r="Q53" s="85"/>
      <c r="R53" s="85"/>
      <c r="S53" s="85"/>
      <c r="T53" s="85"/>
      <c r="U53" s="19">
        <f t="shared" si="6"/>
        <v>4</v>
      </c>
      <c r="V53" s="36">
        <f t="shared" si="7"/>
        <v>4</v>
      </c>
      <c r="W53" s="33"/>
      <c r="X53" s="34"/>
      <c r="Y53" s="34"/>
      <c r="Z53" s="34"/>
      <c r="AA53" s="34"/>
      <c r="AB53" s="34"/>
      <c r="AC53" s="34">
        <v>4</v>
      </c>
      <c r="AD53" s="34"/>
      <c r="AE53" s="34"/>
    </row>
    <row r="54" spans="1:31" x14ac:dyDescent="0.25">
      <c r="A54" s="54">
        <v>44</v>
      </c>
      <c r="B54" s="54" t="s">
        <v>418</v>
      </c>
      <c r="C54" s="54" t="s">
        <v>49</v>
      </c>
      <c r="D54" s="54"/>
      <c r="E54" s="54" t="s">
        <v>550</v>
      </c>
      <c r="F54" s="55" t="str">
        <f t="shared" si="4"/>
        <v>A</v>
      </c>
      <c r="G54" s="56">
        <v>15</v>
      </c>
      <c r="H54" s="57" t="s">
        <v>63</v>
      </c>
      <c r="I54" s="58" t="s">
        <v>75</v>
      </c>
      <c r="J54" s="58" t="s">
        <v>106</v>
      </c>
      <c r="K54" s="115">
        <f t="shared" si="5"/>
        <v>5.6599999999999998E-2</v>
      </c>
      <c r="L54" s="54"/>
      <c r="M54" s="54"/>
      <c r="N54" s="54"/>
      <c r="O54" s="54"/>
      <c r="P54" s="54"/>
      <c r="Q54" s="54"/>
      <c r="R54" s="54"/>
      <c r="S54" s="54"/>
      <c r="T54" s="54"/>
      <c r="U54" s="19">
        <f t="shared" si="6"/>
        <v>2</v>
      </c>
      <c r="V54" s="61">
        <f t="shared" si="7"/>
        <v>2</v>
      </c>
      <c r="W54" s="33"/>
      <c r="X54" s="34"/>
      <c r="Y54" s="34"/>
      <c r="Z54" s="34"/>
      <c r="AA54" s="34"/>
      <c r="AB54" s="34"/>
      <c r="AC54" s="34">
        <v>2</v>
      </c>
      <c r="AD54" s="34"/>
      <c r="AE54" s="34"/>
    </row>
    <row r="55" spans="1:31" x14ac:dyDescent="0.25">
      <c r="A55" s="54">
        <v>45</v>
      </c>
      <c r="B55" s="85" t="s">
        <v>541</v>
      </c>
      <c r="C55" s="85" t="s">
        <v>49</v>
      </c>
      <c r="D55" s="85" t="s">
        <v>29</v>
      </c>
      <c r="E55" s="85" t="s">
        <v>550</v>
      </c>
      <c r="F55" s="55" t="str">
        <f t="shared" si="4"/>
        <v>B</v>
      </c>
      <c r="G55" s="86">
        <v>15</v>
      </c>
      <c r="H55" s="87" t="s">
        <v>295</v>
      </c>
      <c r="I55" s="25" t="s">
        <v>75</v>
      </c>
      <c r="J55" s="25" t="s">
        <v>106</v>
      </c>
      <c r="K55" s="116">
        <f t="shared" si="5"/>
        <v>5.6599999999999998E-2</v>
      </c>
      <c r="L55" s="85"/>
      <c r="M55" s="85"/>
      <c r="N55" s="85"/>
      <c r="O55" s="85"/>
      <c r="P55" s="85"/>
      <c r="Q55" s="85"/>
      <c r="R55" s="85"/>
      <c r="S55" s="85"/>
      <c r="T55" s="85"/>
      <c r="U55" s="19">
        <f t="shared" si="6"/>
        <v>2</v>
      </c>
      <c r="V55" s="36">
        <f t="shared" si="7"/>
        <v>2</v>
      </c>
      <c r="W55" s="33"/>
      <c r="X55" s="34"/>
      <c r="Y55" s="34"/>
      <c r="Z55" s="34"/>
      <c r="AA55" s="34"/>
      <c r="AB55" s="34"/>
      <c r="AC55" s="34">
        <v>2</v>
      </c>
      <c r="AD55" s="34"/>
      <c r="AE55" s="34"/>
    </row>
    <row r="56" spans="1:31" x14ac:dyDescent="0.25">
      <c r="A56" s="85">
        <v>46</v>
      </c>
      <c r="B56" s="85" t="s">
        <v>191</v>
      </c>
      <c r="C56" s="85" t="s">
        <v>49</v>
      </c>
      <c r="D56" s="85"/>
      <c r="E56" s="85" t="s">
        <v>550</v>
      </c>
      <c r="F56" s="55" t="str">
        <f t="shared" si="4"/>
        <v>C</v>
      </c>
      <c r="G56" s="86">
        <v>16</v>
      </c>
      <c r="H56" s="87" t="s">
        <v>469</v>
      </c>
      <c r="I56" s="25" t="s">
        <v>75</v>
      </c>
      <c r="J56" s="25" t="s">
        <v>106</v>
      </c>
      <c r="K56" s="116">
        <f t="shared" si="5"/>
        <v>5.6599999999999998E-2</v>
      </c>
      <c r="L56" s="85"/>
      <c r="M56" s="85"/>
      <c r="N56" s="85"/>
      <c r="O56" s="85"/>
      <c r="P56" s="85"/>
      <c r="Q56" s="85"/>
      <c r="R56" s="85"/>
      <c r="S56" s="85"/>
      <c r="T56" s="85"/>
      <c r="U56" s="19">
        <f t="shared" si="6"/>
        <v>2</v>
      </c>
      <c r="V56" s="36">
        <f t="shared" si="7"/>
        <v>2</v>
      </c>
      <c r="W56" s="33"/>
      <c r="X56" s="34"/>
      <c r="Y56" s="34"/>
      <c r="Z56" s="34">
        <v>1</v>
      </c>
      <c r="AA56" s="34"/>
      <c r="AB56" s="34"/>
      <c r="AC56" s="34">
        <v>1</v>
      </c>
      <c r="AD56" s="34"/>
      <c r="AE56" s="34"/>
    </row>
    <row r="57" spans="1:31" x14ac:dyDescent="0.25">
      <c r="A57" s="54">
        <v>47</v>
      </c>
      <c r="B57" s="85" t="s">
        <v>192</v>
      </c>
      <c r="C57" s="85" t="s">
        <v>43</v>
      </c>
      <c r="D57" s="85"/>
      <c r="E57" s="85" t="s">
        <v>550</v>
      </c>
      <c r="F57" s="55" t="str">
        <f t="shared" si="4"/>
        <v>C</v>
      </c>
      <c r="G57" s="86">
        <v>16</v>
      </c>
      <c r="H57" s="87" t="s">
        <v>470</v>
      </c>
      <c r="I57" s="25" t="s">
        <v>75</v>
      </c>
      <c r="J57" s="25" t="s">
        <v>106</v>
      </c>
      <c r="K57" s="116">
        <f t="shared" si="5"/>
        <v>5.6599999999999998E-2</v>
      </c>
      <c r="L57" s="85"/>
      <c r="M57" s="85"/>
      <c r="N57" s="85"/>
      <c r="O57" s="85"/>
      <c r="P57" s="85"/>
      <c r="Q57" s="85"/>
      <c r="R57" s="85"/>
      <c r="S57" s="85"/>
      <c r="T57" s="85"/>
      <c r="U57" s="19">
        <f t="shared" si="6"/>
        <v>2</v>
      </c>
      <c r="V57" s="36">
        <f t="shared" si="7"/>
        <v>2</v>
      </c>
      <c r="W57" s="33"/>
      <c r="X57" s="34"/>
      <c r="Y57" s="34"/>
      <c r="Z57" s="34">
        <v>1</v>
      </c>
      <c r="AA57" s="34"/>
      <c r="AB57" s="34"/>
      <c r="AC57" s="34">
        <v>1</v>
      </c>
      <c r="AD57" s="34"/>
      <c r="AE57" s="34"/>
    </row>
    <row r="58" spans="1:31" x14ac:dyDescent="0.25">
      <c r="A58" s="54">
        <v>48</v>
      </c>
      <c r="B58" s="85" t="s">
        <v>640</v>
      </c>
      <c r="C58" s="85"/>
      <c r="D58" s="85"/>
      <c r="E58" s="85" t="s">
        <v>550</v>
      </c>
      <c r="F58" s="55" t="str">
        <f t="shared" si="4"/>
        <v>C</v>
      </c>
      <c r="G58" s="86">
        <v>16</v>
      </c>
      <c r="H58" s="87" t="s">
        <v>467</v>
      </c>
      <c r="I58" s="25" t="s">
        <v>75</v>
      </c>
      <c r="J58" s="25" t="s">
        <v>106</v>
      </c>
      <c r="K58" s="116">
        <f t="shared" si="5"/>
        <v>5.6599999999999998E-2</v>
      </c>
      <c r="L58" s="85"/>
      <c r="M58" s="85"/>
      <c r="N58" s="85"/>
      <c r="O58" s="85"/>
      <c r="P58" s="85"/>
      <c r="Q58" s="85"/>
      <c r="R58" s="85"/>
      <c r="S58" s="85"/>
      <c r="T58" s="85"/>
      <c r="U58" s="19">
        <f t="shared" si="6"/>
        <v>2</v>
      </c>
      <c r="V58" s="36">
        <f t="shared" si="7"/>
        <v>2</v>
      </c>
      <c r="W58" s="33"/>
      <c r="X58" s="34"/>
      <c r="Y58" s="34"/>
      <c r="Z58" s="34">
        <v>1</v>
      </c>
      <c r="AA58" s="34"/>
      <c r="AB58" s="34"/>
      <c r="AC58" s="34">
        <v>1</v>
      </c>
      <c r="AD58" s="34"/>
      <c r="AE58" s="34"/>
    </row>
    <row r="59" spans="1:31" x14ac:dyDescent="0.25">
      <c r="A59" s="54">
        <v>49</v>
      </c>
      <c r="B59" s="85" t="s">
        <v>194</v>
      </c>
      <c r="C59" s="85" t="s">
        <v>31</v>
      </c>
      <c r="D59" s="85"/>
      <c r="E59" s="85" t="s">
        <v>550</v>
      </c>
      <c r="F59" s="55" t="str">
        <f t="shared" si="4"/>
        <v>B</v>
      </c>
      <c r="G59" s="86">
        <v>16</v>
      </c>
      <c r="H59" s="87" t="s">
        <v>237</v>
      </c>
      <c r="I59" s="25" t="s">
        <v>76</v>
      </c>
      <c r="J59" s="25" t="s">
        <v>105</v>
      </c>
      <c r="K59" s="116">
        <f t="shared" si="5"/>
        <v>2.8299999999999999E-2</v>
      </c>
      <c r="L59" s="85"/>
      <c r="M59" s="85"/>
      <c r="N59" s="85"/>
      <c r="O59" s="85"/>
      <c r="P59" s="85"/>
      <c r="Q59" s="85"/>
      <c r="R59" s="85"/>
      <c r="S59" s="85"/>
      <c r="T59" s="85"/>
      <c r="U59" s="19">
        <f t="shared" si="6"/>
        <v>1</v>
      </c>
      <c r="V59" s="36">
        <f t="shared" si="7"/>
        <v>1</v>
      </c>
      <c r="W59" s="33"/>
      <c r="X59" s="34"/>
      <c r="Y59" s="34"/>
      <c r="Z59" s="34"/>
      <c r="AA59" s="34"/>
      <c r="AB59" s="34"/>
      <c r="AC59" s="34">
        <v>1</v>
      </c>
      <c r="AD59" s="34"/>
      <c r="AE59" s="34"/>
    </row>
    <row r="60" spans="1:31" x14ac:dyDescent="0.25">
      <c r="A60" s="54">
        <v>50</v>
      </c>
      <c r="B60" s="54" t="s">
        <v>975</v>
      </c>
      <c r="C60" s="54"/>
      <c r="D60" s="54"/>
      <c r="E60" s="54" t="s">
        <v>768</v>
      </c>
      <c r="F60" s="55" t="str">
        <f t="shared" si="4"/>
        <v>B</v>
      </c>
      <c r="G60" s="56">
        <v>16</v>
      </c>
      <c r="H60" s="57" t="s">
        <v>94</v>
      </c>
      <c r="I60" s="58" t="s">
        <v>76</v>
      </c>
      <c r="J60" s="58" t="s">
        <v>105</v>
      </c>
      <c r="K60" s="115">
        <f t="shared" si="5"/>
        <v>2.8299999999999999E-2</v>
      </c>
      <c r="L60" s="54"/>
      <c r="M60" s="54"/>
      <c r="N60" s="54"/>
      <c r="O60" s="54"/>
      <c r="P60" s="54"/>
      <c r="Q60" s="54"/>
      <c r="R60" s="54"/>
      <c r="S60" s="54"/>
      <c r="T60" s="54"/>
      <c r="U60" s="19">
        <f t="shared" si="6"/>
        <v>1</v>
      </c>
      <c r="V60" s="61">
        <f t="shared" si="7"/>
        <v>1</v>
      </c>
      <c r="W60" s="33"/>
      <c r="X60" s="34"/>
      <c r="Y60" s="34"/>
      <c r="Z60" s="34"/>
      <c r="AA60" s="34"/>
      <c r="AB60" s="34"/>
      <c r="AC60" s="34">
        <v>1</v>
      </c>
      <c r="AD60" s="34"/>
      <c r="AE60" s="34"/>
    </row>
    <row r="61" spans="1:31" x14ac:dyDescent="0.25">
      <c r="A61" s="54">
        <v>51</v>
      </c>
      <c r="B61" s="85" t="s">
        <v>976</v>
      </c>
      <c r="C61" s="85"/>
      <c r="D61" s="85"/>
      <c r="E61" s="85" t="s">
        <v>768</v>
      </c>
      <c r="F61" s="55" t="str">
        <f t="shared" si="4"/>
        <v>B</v>
      </c>
      <c r="G61" s="86">
        <v>16</v>
      </c>
      <c r="H61" s="87" t="s">
        <v>97</v>
      </c>
      <c r="I61" s="25" t="s">
        <v>76</v>
      </c>
      <c r="J61" s="25" t="s">
        <v>105</v>
      </c>
      <c r="K61" s="116">
        <f t="shared" si="5"/>
        <v>2.8299999999999999E-2</v>
      </c>
      <c r="L61" s="85"/>
      <c r="M61" s="85"/>
      <c r="N61" s="85"/>
      <c r="O61" s="85"/>
      <c r="P61" s="85"/>
      <c r="Q61" s="85"/>
      <c r="R61" s="85"/>
      <c r="S61" s="85"/>
      <c r="T61" s="85"/>
      <c r="U61" s="19">
        <f t="shared" si="6"/>
        <v>1</v>
      </c>
      <c r="V61" s="36">
        <f t="shared" si="7"/>
        <v>1</v>
      </c>
      <c r="W61" s="33"/>
      <c r="X61" s="34"/>
      <c r="Y61" s="34"/>
      <c r="Z61" s="34">
        <v>1</v>
      </c>
      <c r="AA61" s="34"/>
      <c r="AB61" s="34"/>
      <c r="AC61" s="34"/>
      <c r="AD61" s="34"/>
      <c r="AE61" s="34"/>
    </row>
    <row r="62" spans="1:31" x14ac:dyDescent="0.25">
      <c r="A62" s="54">
        <v>52</v>
      </c>
      <c r="B62" s="54" t="s">
        <v>149</v>
      </c>
      <c r="C62" s="54" t="s">
        <v>39</v>
      </c>
      <c r="D62" s="54"/>
      <c r="E62" s="54" t="s">
        <v>550</v>
      </c>
      <c r="F62" s="55" t="str">
        <f t="shared" si="4"/>
        <v>A</v>
      </c>
      <c r="G62" s="56">
        <v>23</v>
      </c>
      <c r="H62" s="57" t="s">
        <v>100</v>
      </c>
      <c r="I62" s="58" t="s">
        <v>78</v>
      </c>
      <c r="J62" s="58" t="s">
        <v>78</v>
      </c>
      <c r="K62" s="115">
        <f t="shared" si="5"/>
        <v>0</v>
      </c>
      <c r="L62" s="54"/>
      <c r="M62" s="54"/>
      <c r="N62" s="54"/>
      <c r="O62" s="54"/>
      <c r="P62" s="54"/>
      <c r="Q62" s="54"/>
      <c r="R62" s="54"/>
      <c r="S62" s="54"/>
      <c r="T62" s="54"/>
      <c r="U62" s="19">
        <f t="shared" si="6"/>
        <v>0</v>
      </c>
      <c r="V62" s="61">
        <f t="shared" si="7"/>
        <v>0</v>
      </c>
      <c r="W62" s="33"/>
      <c r="X62" s="34"/>
      <c r="Y62" s="34"/>
      <c r="Z62" s="34"/>
      <c r="AA62" s="34"/>
      <c r="AB62" s="34"/>
      <c r="AC62" s="34"/>
      <c r="AD62" s="34"/>
      <c r="AE62" s="34"/>
    </row>
    <row r="63" spans="1:31" x14ac:dyDescent="0.25">
      <c r="A63" s="54">
        <v>53</v>
      </c>
      <c r="B63" s="54" t="s">
        <v>544</v>
      </c>
      <c r="C63" s="54" t="s">
        <v>39</v>
      </c>
      <c r="D63" s="54"/>
      <c r="E63" s="54" t="s">
        <v>768</v>
      </c>
      <c r="F63" s="55" t="str">
        <f t="shared" si="4"/>
        <v>A</v>
      </c>
      <c r="G63" s="56">
        <v>23</v>
      </c>
      <c r="H63" s="57" t="s">
        <v>57</v>
      </c>
      <c r="I63" s="58" t="s">
        <v>78</v>
      </c>
      <c r="J63" s="58" t="s">
        <v>78</v>
      </c>
      <c r="K63" s="115">
        <f t="shared" si="5"/>
        <v>0</v>
      </c>
      <c r="L63" s="54"/>
      <c r="M63" s="54"/>
      <c r="N63" s="54"/>
      <c r="O63" s="54"/>
      <c r="P63" s="54"/>
      <c r="Q63" s="54"/>
      <c r="R63" s="54"/>
      <c r="S63" s="54"/>
      <c r="T63" s="54"/>
      <c r="U63" s="19">
        <f t="shared" si="6"/>
        <v>0</v>
      </c>
      <c r="V63" s="61">
        <f t="shared" si="7"/>
        <v>0</v>
      </c>
      <c r="W63" s="33"/>
      <c r="X63" s="34"/>
      <c r="Y63" s="34"/>
      <c r="Z63" s="34"/>
      <c r="AA63" s="34"/>
      <c r="AB63" s="34"/>
      <c r="AC63" s="34"/>
      <c r="AD63" s="34"/>
      <c r="AE63" s="34"/>
    </row>
    <row r="64" spans="1:31" x14ac:dyDescent="0.25">
      <c r="A64" s="54">
        <v>54</v>
      </c>
      <c r="B64" s="54" t="s">
        <v>522</v>
      </c>
      <c r="C64" s="54"/>
      <c r="D64" s="54"/>
      <c r="E64" s="54" t="s">
        <v>768</v>
      </c>
      <c r="F64" s="55" t="str">
        <f t="shared" si="4"/>
        <v>A</v>
      </c>
      <c r="G64" s="56">
        <v>23</v>
      </c>
      <c r="H64" s="57" t="s">
        <v>290</v>
      </c>
      <c r="I64" s="58" t="s">
        <v>78</v>
      </c>
      <c r="J64" s="58" t="s">
        <v>78</v>
      </c>
      <c r="K64" s="115">
        <f t="shared" si="5"/>
        <v>0</v>
      </c>
      <c r="L64" s="54"/>
      <c r="M64" s="54"/>
      <c r="N64" s="54"/>
      <c r="O64" s="54"/>
      <c r="P64" s="54"/>
      <c r="Q64" s="54"/>
      <c r="R64" s="54"/>
      <c r="S64" s="54"/>
      <c r="T64" s="54"/>
      <c r="U64" s="19">
        <f t="shared" si="6"/>
        <v>0</v>
      </c>
      <c r="V64" s="61">
        <f t="shared" si="7"/>
        <v>0</v>
      </c>
      <c r="W64" s="33"/>
      <c r="X64" s="34"/>
      <c r="Y64" s="34"/>
      <c r="Z64" s="34"/>
      <c r="AA64" s="34"/>
      <c r="AB64" s="34"/>
      <c r="AC64" s="34"/>
      <c r="AD64" s="34"/>
      <c r="AE64" s="34"/>
    </row>
    <row r="65" spans="1:31" x14ac:dyDescent="0.25">
      <c r="A65" s="54">
        <v>55</v>
      </c>
      <c r="B65" s="54" t="s">
        <v>549</v>
      </c>
      <c r="C65" s="54" t="s">
        <v>49</v>
      </c>
      <c r="D65" s="54"/>
      <c r="E65" s="54" t="s">
        <v>550</v>
      </c>
      <c r="F65" s="55" t="str">
        <f t="shared" si="4"/>
        <v>A</v>
      </c>
      <c r="G65" s="56">
        <v>23</v>
      </c>
      <c r="H65" s="57" t="s">
        <v>288</v>
      </c>
      <c r="I65" s="58" t="s">
        <v>78</v>
      </c>
      <c r="J65" s="58" t="s">
        <v>78</v>
      </c>
      <c r="K65" s="115">
        <f t="shared" si="5"/>
        <v>0</v>
      </c>
      <c r="L65" s="54"/>
      <c r="M65" s="54"/>
      <c r="N65" s="54"/>
      <c r="O65" s="54"/>
      <c r="P65" s="54"/>
      <c r="Q65" s="54"/>
      <c r="R65" s="54"/>
      <c r="S65" s="54"/>
      <c r="T65" s="54"/>
      <c r="U65" s="19">
        <f t="shared" si="6"/>
        <v>0</v>
      </c>
      <c r="V65" s="61">
        <f t="shared" si="7"/>
        <v>0</v>
      </c>
      <c r="W65" s="33"/>
      <c r="X65" s="34"/>
      <c r="Y65" s="34"/>
      <c r="Z65" s="34"/>
      <c r="AA65" s="34"/>
      <c r="AB65" s="34"/>
      <c r="AC65" s="34"/>
      <c r="AD65" s="34"/>
      <c r="AE65" s="34"/>
    </row>
    <row r="66" spans="1:31" x14ac:dyDescent="0.25">
      <c r="A66" s="54">
        <v>56</v>
      </c>
      <c r="B66" s="54" t="s">
        <v>131</v>
      </c>
      <c r="C66" s="54" t="s">
        <v>49</v>
      </c>
      <c r="D66" s="54"/>
      <c r="E66" s="54" t="s">
        <v>550</v>
      </c>
      <c r="F66" s="55" t="str">
        <f t="shared" si="4"/>
        <v>B</v>
      </c>
      <c r="G66" s="56">
        <v>23</v>
      </c>
      <c r="H66" s="57" t="s">
        <v>64</v>
      </c>
      <c r="I66" s="58" t="s">
        <v>78</v>
      </c>
      <c r="J66" s="58" t="s">
        <v>78</v>
      </c>
      <c r="K66" s="115">
        <f t="shared" si="5"/>
        <v>0</v>
      </c>
      <c r="L66" s="54"/>
      <c r="M66" s="54"/>
      <c r="N66" s="54"/>
      <c r="O66" s="54"/>
      <c r="P66" s="54"/>
      <c r="Q66" s="54"/>
      <c r="R66" s="54"/>
      <c r="S66" s="54"/>
      <c r="T66" s="54"/>
      <c r="U66" s="19">
        <f t="shared" si="6"/>
        <v>0</v>
      </c>
      <c r="V66" s="61">
        <f t="shared" si="7"/>
        <v>0</v>
      </c>
      <c r="W66" s="33"/>
      <c r="X66" s="34"/>
      <c r="Y66" s="34"/>
      <c r="Z66" s="34"/>
      <c r="AA66" s="34"/>
      <c r="AB66" s="34"/>
      <c r="AC66" s="34"/>
      <c r="AD66" s="34"/>
      <c r="AE66" s="34"/>
    </row>
    <row r="67" spans="1:31" x14ac:dyDescent="0.25">
      <c r="A67" s="54">
        <v>57</v>
      </c>
      <c r="B67" s="85" t="s">
        <v>348</v>
      </c>
      <c r="C67" s="85"/>
      <c r="D67" s="85"/>
      <c r="E67" s="85" t="s">
        <v>550</v>
      </c>
      <c r="F67" s="55" t="str">
        <f t="shared" si="4"/>
        <v>C</v>
      </c>
      <c r="G67" s="86">
        <v>23</v>
      </c>
      <c r="H67" s="87" t="s">
        <v>471</v>
      </c>
      <c r="I67" s="25" t="s">
        <v>78</v>
      </c>
      <c r="J67" s="25" t="s">
        <v>78</v>
      </c>
      <c r="K67" s="116">
        <f t="shared" si="5"/>
        <v>0</v>
      </c>
      <c r="L67" s="85"/>
      <c r="M67" s="85"/>
      <c r="N67" s="85"/>
      <c r="O67" s="85"/>
      <c r="P67" s="85"/>
      <c r="Q67" s="85"/>
      <c r="R67" s="85"/>
      <c r="S67" s="85"/>
      <c r="T67" s="85"/>
      <c r="U67" s="19">
        <f t="shared" si="6"/>
        <v>0</v>
      </c>
      <c r="V67" s="36">
        <f t="shared" si="7"/>
        <v>0</v>
      </c>
      <c r="W67" s="33"/>
      <c r="X67" s="34"/>
      <c r="Y67" s="34"/>
      <c r="Z67" s="34"/>
      <c r="AA67" s="34"/>
      <c r="AB67" s="34"/>
      <c r="AC67" s="34"/>
      <c r="AD67" s="34"/>
      <c r="AE67" s="34"/>
    </row>
    <row r="68" spans="1:31" x14ac:dyDescent="0.25">
      <c r="A68" s="54">
        <v>58</v>
      </c>
      <c r="B68" s="54" t="s">
        <v>642</v>
      </c>
      <c r="C68" s="54"/>
      <c r="D68" s="54"/>
      <c r="E68" s="54" t="s">
        <v>550</v>
      </c>
      <c r="F68" s="55" t="str">
        <f t="shared" si="4"/>
        <v>C</v>
      </c>
      <c r="G68" s="56">
        <v>23</v>
      </c>
      <c r="H68" s="57" t="s">
        <v>261</v>
      </c>
      <c r="I68" s="58" t="s">
        <v>78</v>
      </c>
      <c r="J68" s="58" t="s">
        <v>78</v>
      </c>
      <c r="K68" s="115">
        <f t="shared" si="5"/>
        <v>0</v>
      </c>
      <c r="L68" s="54"/>
      <c r="M68" s="54"/>
      <c r="N68" s="54"/>
      <c r="O68" s="54"/>
      <c r="P68" s="54"/>
      <c r="Q68" s="54"/>
      <c r="R68" s="54"/>
      <c r="S68" s="54"/>
      <c r="T68" s="54"/>
      <c r="U68" s="19">
        <f t="shared" si="6"/>
        <v>0</v>
      </c>
      <c r="V68" s="61">
        <f t="shared" si="7"/>
        <v>0</v>
      </c>
      <c r="W68" s="33"/>
      <c r="X68" s="34"/>
      <c r="Y68" s="34"/>
      <c r="Z68" s="34"/>
      <c r="AA68" s="34"/>
      <c r="AB68" s="34"/>
      <c r="AC68" s="34"/>
      <c r="AD68" s="34"/>
      <c r="AE68" s="34"/>
    </row>
    <row r="69" spans="1:31" x14ac:dyDescent="0.25">
      <c r="A69" s="54">
        <v>59</v>
      </c>
      <c r="B69" s="85"/>
      <c r="C69" s="85"/>
      <c r="D69" s="85"/>
      <c r="E69" s="85"/>
      <c r="F69" s="55" t="str">
        <f t="shared" ref="F69:F74" si="8">LEFT(H69,1)</f>
        <v/>
      </c>
      <c r="G69" s="86"/>
      <c r="H69" s="87"/>
      <c r="I69" s="25"/>
      <c r="J69" s="25"/>
      <c r="K69" s="116">
        <f t="shared" ref="K69:K74" si="9">J69*0.0283</f>
        <v>0</v>
      </c>
      <c r="L69" s="85"/>
      <c r="M69" s="85"/>
      <c r="N69" s="85"/>
      <c r="O69" s="85"/>
      <c r="P69" s="85"/>
      <c r="Q69" s="85"/>
      <c r="R69" s="85"/>
      <c r="S69" s="85"/>
      <c r="T69" s="85"/>
      <c r="U69" s="19">
        <f t="shared" ref="U69:U74" si="10">SUM(W69:AE69)</f>
        <v>0</v>
      </c>
      <c r="V69" s="36">
        <f t="shared" ref="V69:V74" si="11">SUM(L69:U69)</f>
        <v>0</v>
      </c>
      <c r="W69" s="33"/>
      <c r="X69" s="34"/>
      <c r="Y69" s="34"/>
      <c r="Z69" s="34"/>
      <c r="AA69" s="34"/>
      <c r="AB69" s="34"/>
      <c r="AC69" s="34"/>
      <c r="AD69" s="34"/>
      <c r="AE69" s="34"/>
    </row>
    <row r="70" spans="1:31" x14ac:dyDescent="0.25">
      <c r="A70" s="54">
        <v>60</v>
      </c>
      <c r="B70" s="54"/>
      <c r="C70" s="54"/>
      <c r="D70" s="54"/>
      <c r="E70" s="54"/>
      <c r="F70" s="55" t="str">
        <f t="shared" si="8"/>
        <v/>
      </c>
      <c r="G70" s="56"/>
      <c r="H70" s="57"/>
      <c r="I70" s="58"/>
      <c r="J70" s="58"/>
      <c r="K70" s="115">
        <f t="shared" si="9"/>
        <v>0</v>
      </c>
      <c r="L70" s="54"/>
      <c r="M70" s="54"/>
      <c r="N70" s="54"/>
      <c r="O70" s="54"/>
      <c r="P70" s="54"/>
      <c r="Q70" s="54"/>
      <c r="R70" s="54"/>
      <c r="S70" s="54"/>
      <c r="T70" s="54"/>
      <c r="U70" s="19">
        <f t="shared" si="10"/>
        <v>0</v>
      </c>
      <c r="V70" s="61">
        <f t="shared" si="11"/>
        <v>0</v>
      </c>
      <c r="W70" s="33"/>
      <c r="X70" s="34"/>
      <c r="Y70" s="34"/>
      <c r="Z70" s="34"/>
      <c r="AA70" s="34"/>
      <c r="AB70" s="34"/>
      <c r="AC70" s="34"/>
      <c r="AD70" s="34"/>
      <c r="AE70" s="34"/>
    </row>
    <row r="71" spans="1:31" x14ac:dyDescent="0.25">
      <c r="A71" s="54">
        <v>61</v>
      </c>
      <c r="B71" s="54"/>
      <c r="C71" s="54"/>
      <c r="D71" s="54"/>
      <c r="E71" s="54"/>
      <c r="F71" s="55" t="str">
        <f t="shared" si="8"/>
        <v/>
      </c>
      <c r="G71" s="56"/>
      <c r="H71" s="57"/>
      <c r="I71" s="58"/>
      <c r="J71" s="58"/>
      <c r="K71" s="115">
        <f t="shared" si="9"/>
        <v>0</v>
      </c>
      <c r="L71" s="54"/>
      <c r="M71" s="54"/>
      <c r="N71" s="54"/>
      <c r="O71" s="54"/>
      <c r="P71" s="54"/>
      <c r="Q71" s="54"/>
      <c r="R71" s="54"/>
      <c r="S71" s="54"/>
      <c r="T71" s="54"/>
      <c r="U71" s="19">
        <f t="shared" si="10"/>
        <v>0</v>
      </c>
      <c r="V71" s="61">
        <f t="shared" si="11"/>
        <v>0</v>
      </c>
      <c r="W71" s="33"/>
      <c r="X71" s="34"/>
      <c r="Y71" s="34"/>
      <c r="Z71" s="34"/>
      <c r="AA71" s="34"/>
      <c r="AB71" s="34"/>
      <c r="AC71" s="34"/>
      <c r="AD71" s="34"/>
      <c r="AE71" s="34"/>
    </row>
    <row r="72" spans="1:31" x14ac:dyDescent="0.25">
      <c r="A72" s="54">
        <v>62</v>
      </c>
      <c r="B72" s="54"/>
      <c r="C72" s="54"/>
      <c r="D72" s="54"/>
      <c r="E72" s="54"/>
      <c r="F72" s="55" t="str">
        <f t="shared" si="8"/>
        <v/>
      </c>
      <c r="G72" s="56"/>
      <c r="H72" s="57"/>
      <c r="I72" s="58"/>
      <c r="J72" s="58"/>
      <c r="K72" s="115">
        <f t="shared" si="9"/>
        <v>0</v>
      </c>
      <c r="L72" s="54"/>
      <c r="M72" s="54"/>
      <c r="N72" s="54"/>
      <c r="O72" s="54"/>
      <c r="P72" s="54"/>
      <c r="Q72" s="54"/>
      <c r="R72" s="54"/>
      <c r="S72" s="54"/>
      <c r="T72" s="54"/>
      <c r="U72" s="19">
        <f t="shared" si="10"/>
        <v>0</v>
      </c>
      <c r="V72" s="61">
        <f t="shared" si="11"/>
        <v>0</v>
      </c>
      <c r="W72" s="33"/>
      <c r="X72" s="34"/>
      <c r="Y72" s="34"/>
      <c r="Z72" s="34"/>
      <c r="AA72" s="34"/>
      <c r="AB72" s="34"/>
      <c r="AC72" s="34"/>
      <c r="AD72" s="34"/>
      <c r="AE72" s="34"/>
    </row>
    <row r="73" spans="1:31" x14ac:dyDescent="0.25">
      <c r="A73" s="54">
        <v>63</v>
      </c>
      <c r="B73" s="54"/>
      <c r="C73" s="54"/>
      <c r="D73" s="54"/>
      <c r="E73" s="54"/>
      <c r="F73" s="55" t="str">
        <f t="shared" si="8"/>
        <v/>
      </c>
      <c r="G73" s="56"/>
      <c r="H73" s="57"/>
      <c r="I73" s="58"/>
      <c r="J73" s="58"/>
      <c r="K73" s="115">
        <f t="shared" si="9"/>
        <v>0</v>
      </c>
      <c r="L73" s="54"/>
      <c r="M73" s="54"/>
      <c r="N73" s="54"/>
      <c r="O73" s="54"/>
      <c r="P73" s="54"/>
      <c r="Q73" s="54"/>
      <c r="R73" s="54"/>
      <c r="S73" s="54"/>
      <c r="T73" s="54"/>
      <c r="U73" s="19">
        <f t="shared" si="10"/>
        <v>0</v>
      </c>
      <c r="V73" s="61">
        <f t="shared" si="11"/>
        <v>0</v>
      </c>
      <c r="W73" s="33"/>
      <c r="X73" s="34"/>
      <c r="Y73" s="34"/>
      <c r="Z73" s="34"/>
      <c r="AA73" s="34"/>
      <c r="AB73" s="34"/>
      <c r="AC73" s="34"/>
      <c r="AD73" s="34"/>
      <c r="AE73" s="34"/>
    </row>
    <row r="74" spans="1:31" x14ac:dyDescent="0.25">
      <c r="A74" s="54">
        <v>64</v>
      </c>
      <c r="B74" s="85"/>
      <c r="C74" s="85"/>
      <c r="D74" s="85"/>
      <c r="E74" s="85"/>
      <c r="F74" s="55" t="str">
        <f t="shared" si="8"/>
        <v/>
      </c>
      <c r="G74" s="86"/>
      <c r="H74" s="87"/>
      <c r="I74" s="25"/>
      <c r="J74" s="25"/>
      <c r="K74" s="116">
        <f t="shared" si="9"/>
        <v>0</v>
      </c>
      <c r="L74" s="85"/>
      <c r="M74" s="85"/>
      <c r="N74" s="85"/>
      <c r="O74" s="85"/>
      <c r="P74" s="85"/>
      <c r="Q74" s="85"/>
      <c r="R74" s="85"/>
      <c r="S74" s="85"/>
      <c r="T74" s="85"/>
      <c r="U74" s="19">
        <f t="shared" si="10"/>
        <v>0</v>
      </c>
      <c r="V74" s="36">
        <f t="shared" si="11"/>
        <v>0</v>
      </c>
      <c r="W74" s="33"/>
      <c r="X74" s="34"/>
      <c r="Y74" s="34"/>
      <c r="Z74" s="34"/>
      <c r="AA74" s="34"/>
      <c r="AB74" s="34"/>
      <c r="AC74" s="34"/>
      <c r="AD74" s="34"/>
      <c r="AE74" s="34"/>
    </row>
    <row r="75" spans="1:31" x14ac:dyDescent="0.25">
      <c r="A75" s="54">
        <v>65</v>
      </c>
      <c r="B75" s="54"/>
      <c r="C75" s="54"/>
      <c r="D75" s="54"/>
      <c r="E75" s="54"/>
      <c r="F75" s="55" t="str">
        <f t="shared" ref="F75:F80" si="12">LEFT(H75,1)</f>
        <v/>
      </c>
      <c r="G75" s="56"/>
      <c r="H75" s="57"/>
      <c r="I75" s="58"/>
      <c r="J75" s="58"/>
      <c r="K75" s="115">
        <f t="shared" ref="K75:K81" si="13">J75*0.0283</f>
        <v>0</v>
      </c>
      <c r="L75" s="54"/>
      <c r="M75" s="54"/>
      <c r="N75" s="54"/>
      <c r="O75" s="54"/>
      <c r="P75" s="54"/>
      <c r="Q75" s="54"/>
      <c r="R75" s="54"/>
      <c r="S75" s="54"/>
      <c r="T75" s="54"/>
      <c r="U75" s="19">
        <f t="shared" ref="U75:U81" si="14">SUM(W75:AE75)</f>
        <v>0</v>
      </c>
      <c r="V75" s="61">
        <f t="shared" ref="V75:V81" si="15">SUM(L75:U75)</f>
        <v>0</v>
      </c>
      <c r="W75" s="33"/>
      <c r="X75" s="34"/>
      <c r="Y75" s="34"/>
      <c r="Z75" s="34"/>
      <c r="AA75" s="34"/>
      <c r="AB75" s="34"/>
      <c r="AC75" s="34"/>
      <c r="AD75" s="34"/>
      <c r="AE75" s="34"/>
    </row>
    <row r="76" spans="1:31" x14ac:dyDescent="0.25">
      <c r="A76" s="54">
        <v>66</v>
      </c>
      <c r="B76" s="54"/>
      <c r="C76" s="54"/>
      <c r="D76" s="54"/>
      <c r="E76" s="54"/>
      <c r="F76" s="55" t="str">
        <f t="shared" si="12"/>
        <v/>
      </c>
      <c r="G76" s="56"/>
      <c r="H76" s="57"/>
      <c r="I76" s="58"/>
      <c r="J76" s="58"/>
      <c r="K76" s="115">
        <f t="shared" si="13"/>
        <v>0</v>
      </c>
      <c r="L76" s="54"/>
      <c r="M76" s="54"/>
      <c r="N76" s="54"/>
      <c r="O76" s="54"/>
      <c r="P76" s="54"/>
      <c r="Q76" s="54"/>
      <c r="R76" s="54"/>
      <c r="S76" s="54"/>
      <c r="T76" s="54"/>
      <c r="U76" s="19">
        <f t="shared" si="14"/>
        <v>0</v>
      </c>
      <c r="V76" s="61">
        <f t="shared" si="15"/>
        <v>0</v>
      </c>
      <c r="W76" s="33"/>
      <c r="X76" s="34"/>
      <c r="Y76" s="34"/>
      <c r="Z76" s="34"/>
      <c r="AA76" s="34"/>
      <c r="AB76" s="34"/>
      <c r="AC76" s="34"/>
      <c r="AD76" s="34"/>
      <c r="AE76" s="34"/>
    </row>
    <row r="77" spans="1:31" x14ac:dyDescent="0.25">
      <c r="A77" s="54">
        <v>67</v>
      </c>
      <c r="B77" s="54"/>
      <c r="C77" s="54"/>
      <c r="D77" s="54"/>
      <c r="E77" s="54"/>
      <c r="F77" s="55" t="str">
        <f t="shared" si="12"/>
        <v/>
      </c>
      <c r="G77" s="56"/>
      <c r="H77" s="57"/>
      <c r="I77" s="58"/>
      <c r="J77" s="58"/>
      <c r="K77" s="115">
        <f t="shared" si="13"/>
        <v>0</v>
      </c>
      <c r="L77" s="54"/>
      <c r="M77" s="54"/>
      <c r="N77" s="54"/>
      <c r="O77" s="54"/>
      <c r="P77" s="54"/>
      <c r="Q77" s="54"/>
      <c r="R77" s="54"/>
      <c r="S77" s="54"/>
      <c r="T77" s="54"/>
      <c r="U77" s="19">
        <f t="shared" si="14"/>
        <v>0</v>
      </c>
      <c r="V77" s="61">
        <f t="shared" si="15"/>
        <v>0</v>
      </c>
      <c r="W77" s="33"/>
      <c r="X77" s="34"/>
      <c r="Y77" s="34"/>
      <c r="Z77" s="34"/>
      <c r="AA77" s="34"/>
      <c r="AB77" s="34"/>
      <c r="AC77" s="34"/>
      <c r="AD77" s="34"/>
      <c r="AE77" s="34"/>
    </row>
    <row r="78" spans="1:31" x14ac:dyDescent="0.25">
      <c r="A78" s="54">
        <v>68</v>
      </c>
      <c r="B78" s="54"/>
      <c r="C78" s="54"/>
      <c r="D78" s="54"/>
      <c r="E78" s="54"/>
      <c r="F78" s="55" t="str">
        <f t="shared" si="12"/>
        <v/>
      </c>
      <c r="G78" s="56"/>
      <c r="H78" s="57"/>
      <c r="I78" s="58"/>
      <c r="J78" s="58"/>
      <c r="K78" s="115">
        <f t="shared" si="13"/>
        <v>0</v>
      </c>
      <c r="L78" s="54"/>
      <c r="M78" s="54"/>
      <c r="N78" s="54"/>
      <c r="O78" s="54"/>
      <c r="P78" s="54"/>
      <c r="Q78" s="54"/>
      <c r="R78" s="54"/>
      <c r="S78" s="54"/>
      <c r="T78" s="54"/>
      <c r="U78" s="19">
        <f t="shared" si="14"/>
        <v>0</v>
      </c>
      <c r="V78" s="61">
        <f t="shared" si="15"/>
        <v>0</v>
      </c>
      <c r="W78" s="33"/>
      <c r="X78" s="34"/>
      <c r="Y78" s="34"/>
      <c r="Z78" s="34"/>
      <c r="AA78" s="34"/>
      <c r="AB78" s="34"/>
      <c r="AC78" s="34"/>
      <c r="AD78" s="34"/>
      <c r="AE78" s="34"/>
    </row>
    <row r="79" spans="1:31" x14ac:dyDescent="0.25">
      <c r="A79" s="54">
        <v>69</v>
      </c>
      <c r="B79" s="54"/>
      <c r="C79" s="54"/>
      <c r="D79" s="54"/>
      <c r="E79" s="54"/>
      <c r="F79" s="55" t="str">
        <f t="shared" si="12"/>
        <v/>
      </c>
      <c r="G79" s="56"/>
      <c r="H79" s="57"/>
      <c r="I79" s="58"/>
      <c r="J79" s="58"/>
      <c r="K79" s="115">
        <f t="shared" si="13"/>
        <v>0</v>
      </c>
      <c r="L79" s="54"/>
      <c r="M79" s="54"/>
      <c r="N79" s="54"/>
      <c r="O79" s="54"/>
      <c r="P79" s="54"/>
      <c r="Q79" s="54"/>
      <c r="R79" s="54"/>
      <c r="S79" s="54"/>
      <c r="T79" s="54"/>
      <c r="U79" s="19">
        <f t="shared" si="14"/>
        <v>0</v>
      </c>
      <c r="V79" s="61">
        <f t="shared" si="15"/>
        <v>0</v>
      </c>
      <c r="W79" s="33"/>
      <c r="X79" s="34"/>
      <c r="Y79" s="34"/>
      <c r="Z79" s="34"/>
      <c r="AA79" s="34"/>
      <c r="AB79" s="34"/>
      <c r="AC79" s="34"/>
      <c r="AD79" s="34"/>
      <c r="AE79" s="34"/>
    </row>
    <row r="80" spans="1:31" x14ac:dyDescent="0.25">
      <c r="A80" s="54">
        <v>70</v>
      </c>
      <c r="B80" s="54"/>
      <c r="C80" s="54"/>
      <c r="D80" s="54"/>
      <c r="E80" s="54"/>
      <c r="F80" s="55" t="str">
        <f t="shared" si="12"/>
        <v/>
      </c>
      <c r="G80" s="56"/>
      <c r="H80" s="57"/>
      <c r="I80" s="58"/>
      <c r="J80" s="58"/>
      <c r="K80" s="115">
        <f t="shared" si="13"/>
        <v>0</v>
      </c>
      <c r="L80" s="54"/>
      <c r="M80" s="54"/>
      <c r="N80" s="54"/>
      <c r="O80" s="54"/>
      <c r="P80" s="54"/>
      <c r="Q80" s="54"/>
      <c r="R80" s="54"/>
      <c r="S80" s="54"/>
      <c r="T80" s="54"/>
      <c r="U80" s="19">
        <f t="shared" si="14"/>
        <v>0</v>
      </c>
      <c r="V80" s="61">
        <f t="shared" si="15"/>
        <v>0</v>
      </c>
      <c r="W80" s="33"/>
      <c r="X80" s="34"/>
      <c r="Y80" s="34"/>
      <c r="Z80" s="34"/>
      <c r="AA80" s="34"/>
      <c r="AB80" s="34"/>
      <c r="AC80" s="34"/>
      <c r="AD80" s="34"/>
      <c r="AE80" s="34"/>
    </row>
    <row r="81" spans="1:31" x14ac:dyDescent="0.25">
      <c r="A81" s="54"/>
      <c r="B81" s="85"/>
      <c r="C81" s="85"/>
      <c r="D81" s="85"/>
      <c r="E81" s="85" t="str">
        <f>LEFT(H81,1)</f>
        <v/>
      </c>
      <c r="F81" s="85"/>
      <c r="G81" s="86"/>
      <c r="H81" s="87"/>
      <c r="I81" s="25"/>
      <c r="J81" s="25"/>
      <c r="K81" s="116">
        <f t="shared" si="13"/>
        <v>0</v>
      </c>
      <c r="L81" s="85"/>
      <c r="M81" s="85"/>
      <c r="N81" s="85"/>
      <c r="O81" s="85"/>
      <c r="P81" s="85"/>
      <c r="Q81" s="85"/>
      <c r="R81" s="85"/>
      <c r="S81" s="85"/>
      <c r="T81" s="85"/>
      <c r="U81" s="19">
        <f t="shared" si="14"/>
        <v>0</v>
      </c>
      <c r="V81" s="36">
        <f t="shared" si="15"/>
        <v>0</v>
      </c>
      <c r="W81" s="33"/>
      <c r="X81" s="34"/>
      <c r="Y81" s="34"/>
      <c r="Z81" s="34"/>
      <c r="AA81" s="34"/>
      <c r="AB81" s="34"/>
      <c r="AC81" s="34"/>
      <c r="AD81" s="34"/>
      <c r="AE81" s="34"/>
    </row>
    <row r="82" spans="1:31" x14ac:dyDescent="0.25">
      <c r="A82" s="265"/>
      <c r="B82" s="353"/>
      <c r="C82" s="353"/>
      <c r="D82" s="353"/>
      <c r="E82" s="120"/>
      <c r="F82" s="261"/>
      <c r="G82" s="8"/>
      <c r="I82" s="24"/>
      <c r="J82" s="262"/>
      <c r="K82" s="353"/>
      <c r="L82" s="353"/>
      <c r="M82" s="353"/>
      <c r="N82" s="353"/>
      <c r="O82" s="353"/>
      <c r="P82" s="353"/>
      <c r="Q82" s="353"/>
      <c r="R82" s="353"/>
      <c r="S82" s="353"/>
      <c r="T82" s="265"/>
      <c r="U82" s="3"/>
      <c r="V82" s="354"/>
      <c r="W82" s="354"/>
      <c r="X82" s="354"/>
      <c r="Y82" s="354"/>
      <c r="Z82" s="354"/>
      <c r="AA82" s="354"/>
      <c r="AB82" s="29"/>
      <c r="AC82" s="29"/>
      <c r="AD82" s="29"/>
    </row>
    <row r="83" spans="1:31" x14ac:dyDescent="0.25">
      <c r="A83" s="265"/>
      <c r="B83" s="261" t="s">
        <v>66</v>
      </c>
      <c r="C83" s="350"/>
      <c r="D83" s="350"/>
      <c r="E83" s="350"/>
      <c r="F83" s="350"/>
      <c r="G83" s="8"/>
      <c r="H83" s="37">
        <f>SUM(J83*2.204)</f>
        <v>113.98702300000002</v>
      </c>
      <c r="I83" s="262"/>
      <c r="J83" s="262">
        <f>SUM(K11:K42)</f>
        <v>51.718250000000005</v>
      </c>
      <c r="K83" s="262">
        <f t="shared" ref="K83:AD83" si="16">SUM(K11:K81)</f>
        <v>53.939800000000012</v>
      </c>
      <c r="L83" s="262">
        <f t="shared" si="16"/>
        <v>7</v>
      </c>
      <c r="M83" s="262">
        <f t="shared" si="16"/>
        <v>2</v>
      </c>
      <c r="N83" s="262">
        <f t="shared" si="16"/>
        <v>7</v>
      </c>
      <c r="O83" s="262">
        <f t="shared" si="16"/>
        <v>8</v>
      </c>
      <c r="P83" s="262">
        <f t="shared" si="16"/>
        <v>1</v>
      </c>
      <c r="Q83" s="262">
        <f t="shared" si="16"/>
        <v>3</v>
      </c>
      <c r="R83" s="262">
        <f t="shared" si="16"/>
        <v>1</v>
      </c>
      <c r="S83" s="262">
        <f t="shared" si="16"/>
        <v>1</v>
      </c>
      <c r="T83" s="262">
        <f t="shared" si="16"/>
        <v>9</v>
      </c>
      <c r="U83" s="262">
        <f t="shared" si="16"/>
        <v>218</v>
      </c>
      <c r="V83" s="262">
        <f t="shared" si="16"/>
        <v>257</v>
      </c>
      <c r="W83" s="262">
        <f t="shared" si="16"/>
        <v>1</v>
      </c>
      <c r="X83" s="262">
        <f t="shared" si="16"/>
        <v>6</v>
      </c>
      <c r="Y83" s="262">
        <f t="shared" si="16"/>
        <v>0</v>
      </c>
      <c r="Z83" s="262"/>
      <c r="AA83" s="262">
        <f t="shared" si="16"/>
        <v>0</v>
      </c>
      <c r="AB83" s="262">
        <f t="shared" si="16"/>
        <v>4</v>
      </c>
      <c r="AC83" s="262"/>
      <c r="AD83" s="262">
        <f t="shared" si="16"/>
        <v>0</v>
      </c>
    </row>
    <row r="84" spans="1:31" x14ac:dyDescent="0.25">
      <c r="A84" s="265"/>
      <c r="B84" s="351"/>
      <c r="C84" s="351"/>
      <c r="D84" s="351"/>
      <c r="E84" s="262"/>
      <c r="F84" s="261"/>
      <c r="G84" s="8"/>
      <c r="H84" s="262"/>
      <c r="I84" s="262"/>
      <c r="J84" s="262"/>
      <c r="K84" s="351"/>
      <c r="L84" s="351"/>
      <c r="M84" s="351"/>
      <c r="N84" s="351"/>
      <c r="O84" s="351"/>
      <c r="P84" s="351"/>
      <c r="Q84" s="351"/>
      <c r="R84" s="351"/>
      <c r="S84" s="351"/>
      <c r="T84" s="265"/>
      <c r="U84" s="3"/>
      <c r="V84" s="352"/>
      <c r="W84" s="352"/>
      <c r="X84" s="352"/>
      <c r="Y84" s="352"/>
      <c r="Z84" s="352"/>
      <c r="AA84" s="352"/>
    </row>
    <row r="85" spans="1:31" x14ac:dyDescent="0.25">
      <c r="B85" s="186" t="s">
        <v>121</v>
      </c>
    </row>
    <row r="86" spans="1:31" x14ac:dyDescent="0.25">
      <c r="B86" s="186" t="s">
        <v>123</v>
      </c>
    </row>
    <row r="87" spans="1:31" x14ac:dyDescent="0.25">
      <c r="E87" s="186" t="s">
        <v>342</v>
      </c>
      <c r="S87" s="35"/>
      <c r="T87" s="26"/>
      <c r="U87" s="26"/>
      <c r="AA87" s="186"/>
      <c r="AB87" s="186"/>
      <c r="AC87" s="186"/>
      <c r="AD87" s="186"/>
    </row>
    <row r="88" spans="1:31" x14ac:dyDescent="0.25">
      <c r="A88" s="55">
        <v>1</v>
      </c>
      <c r="B88" s="80">
        <v>1</v>
      </c>
      <c r="C88" s="80" t="s">
        <v>531</v>
      </c>
      <c r="D88" s="80" t="s">
        <v>335</v>
      </c>
      <c r="E88" s="83" t="s">
        <v>314</v>
      </c>
      <c r="F88" s="83" t="s">
        <v>244</v>
      </c>
      <c r="G88" s="116" t="s">
        <v>963</v>
      </c>
      <c r="U88" s="186"/>
      <c r="V88" s="186"/>
      <c r="W88" s="186"/>
      <c r="X88" s="186"/>
      <c r="Y88" s="186"/>
      <c r="Z88" s="186"/>
      <c r="AA88" s="186"/>
      <c r="AB88" s="186"/>
      <c r="AC88" s="186"/>
      <c r="AD88" s="186"/>
    </row>
    <row r="89" spans="1:31" x14ac:dyDescent="0.25">
      <c r="A89" s="85">
        <v>2</v>
      </c>
      <c r="B89" s="54">
        <v>2</v>
      </c>
      <c r="C89" s="54" t="s">
        <v>539</v>
      </c>
      <c r="D89" s="54" t="s">
        <v>127</v>
      </c>
      <c r="E89" s="58" t="s">
        <v>311</v>
      </c>
      <c r="F89" s="70" t="s">
        <v>91</v>
      </c>
      <c r="G89" s="115" t="s">
        <v>966</v>
      </c>
      <c r="U89" s="186"/>
      <c r="V89" s="186"/>
      <c r="W89" s="186"/>
      <c r="X89" s="186"/>
      <c r="Y89" s="186"/>
      <c r="Z89" s="186"/>
      <c r="AA89" s="186"/>
      <c r="AB89" s="186"/>
      <c r="AC89" s="186"/>
      <c r="AD89" s="186"/>
    </row>
    <row r="90" spans="1:31" x14ac:dyDescent="0.25">
      <c r="A90" s="54">
        <v>3</v>
      </c>
      <c r="B90" s="54">
        <v>3</v>
      </c>
      <c r="C90" s="54" t="s">
        <v>355</v>
      </c>
      <c r="D90" s="54" t="s">
        <v>70</v>
      </c>
      <c r="E90" s="58" t="s">
        <v>315</v>
      </c>
      <c r="F90" s="58" t="s">
        <v>33</v>
      </c>
      <c r="G90" s="115" t="s">
        <v>978</v>
      </c>
      <c r="U90" s="186"/>
      <c r="V90" s="186"/>
      <c r="W90" s="186"/>
      <c r="X90" s="186"/>
      <c r="Y90" s="186"/>
      <c r="Z90" s="186"/>
      <c r="AA90" s="186"/>
      <c r="AB90" s="186"/>
      <c r="AC90" s="186"/>
      <c r="AD90" s="186"/>
    </row>
    <row r="91" spans="1:31" x14ac:dyDescent="0.25">
      <c r="A91" s="54"/>
      <c r="B91" s="54" t="s">
        <v>122</v>
      </c>
      <c r="C91" s="54" t="s">
        <v>196</v>
      </c>
      <c r="D91" s="54" t="s">
        <v>39</v>
      </c>
      <c r="E91" s="58" t="s">
        <v>106</v>
      </c>
      <c r="F91" s="58" t="s">
        <v>481</v>
      </c>
      <c r="G91" s="115" t="s">
        <v>383</v>
      </c>
      <c r="H91" s="26"/>
      <c r="I91" s="26"/>
      <c r="J91" s="26"/>
      <c r="K91" s="26"/>
      <c r="L91" s="26"/>
      <c r="M91" s="26"/>
      <c r="U91" s="186"/>
      <c r="V91" s="186"/>
      <c r="W91" s="186"/>
      <c r="X91" s="186"/>
      <c r="Y91" s="186"/>
      <c r="Z91" s="186"/>
      <c r="AA91" s="186"/>
      <c r="AB91" s="186"/>
      <c r="AC91" s="186"/>
      <c r="AD91" s="186"/>
    </row>
    <row r="93" spans="1:31" x14ac:dyDescent="0.25">
      <c r="B93" s="186" t="s">
        <v>322</v>
      </c>
      <c r="C93" s="186" t="s">
        <v>595</v>
      </c>
      <c r="D93" s="276" t="s">
        <v>980</v>
      </c>
      <c r="E93" s="186" t="s">
        <v>386</v>
      </c>
      <c r="F93" s="13">
        <v>110</v>
      </c>
      <c r="AD93" s="186"/>
    </row>
    <row r="94" spans="1:31" x14ac:dyDescent="0.25">
      <c r="B94" s="186" t="s">
        <v>124</v>
      </c>
      <c r="C94" s="186" t="s">
        <v>527</v>
      </c>
      <c r="D94" s="186" t="s">
        <v>981</v>
      </c>
      <c r="E94" s="186" t="s">
        <v>387</v>
      </c>
      <c r="F94" s="13">
        <v>110</v>
      </c>
      <c r="G94" s="108"/>
      <c r="AD94" s="186"/>
    </row>
    <row r="95" spans="1:31" x14ac:dyDescent="0.25">
      <c r="B95" s="186" t="s">
        <v>323</v>
      </c>
      <c r="C95" s="186" t="s">
        <v>340</v>
      </c>
      <c r="D95" s="186" t="s">
        <v>982</v>
      </c>
      <c r="E95" s="186" t="s">
        <v>170</v>
      </c>
      <c r="F95" s="13">
        <v>55</v>
      </c>
      <c r="AD95" s="186"/>
    </row>
    <row r="97" spans="6:30" x14ac:dyDescent="0.25">
      <c r="F97" s="108"/>
      <c r="AD97" s="186"/>
    </row>
    <row r="99" spans="6:30" x14ac:dyDescent="0.25">
      <c r="F99" s="109" t="s">
        <v>983</v>
      </c>
      <c r="AD99" s="186"/>
    </row>
    <row r="100" spans="6:30" x14ac:dyDescent="0.25">
      <c r="F100" s="109" t="s">
        <v>324</v>
      </c>
      <c r="AD100" s="186"/>
    </row>
    <row r="101" spans="6:30" x14ac:dyDescent="0.25">
      <c r="F101" s="109" t="s">
        <v>325</v>
      </c>
      <c r="AD101" s="186"/>
    </row>
    <row r="102" spans="6:30" x14ac:dyDescent="0.25">
      <c r="F102" s="109" t="s">
        <v>539</v>
      </c>
      <c r="G102" s="186" t="s">
        <v>966</v>
      </c>
      <c r="H102" s="13">
        <v>100</v>
      </c>
      <c r="P102" s="35"/>
      <c r="Q102" s="26"/>
      <c r="R102" s="26"/>
      <c r="S102" s="26"/>
      <c r="T102" s="26"/>
      <c r="U102" s="26"/>
      <c r="V102" s="186"/>
      <c r="W102" s="186"/>
      <c r="X102" s="186"/>
      <c r="Y102" s="186"/>
      <c r="Z102" s="186"/>
      <c r="AA102" s="186"/>
      <c r="AB102" s="186"/>
      <c r="AC102" s="186"/>
      <c r="AD102" s="186"/>
    </row>
    <row r="103" spans="6:30" x14ac:dyDescent="0.25">
      <c r="F103" s="109" t="s">
        <v>355</v>
      </c>
      <c r="G103" s="186" t="s">
        <v>978</v>
      </c>
      <c r="H103" s="13">
        <v>80</v>
      </c>
      <c r="O103" s="35"/>
      <c r="P103" s="26"/>
      <c r="Q103" s="26"/>
      <c r="R103" s="26"/>
      <c r="S103" s="26"/>
      <c r="T103" s="26"/>
      <c r="U103" s="186"/>
      <c r="V103" s="186"/>
      <c r="W103" s="186"/>
      <c r="X103" s="186"/>
      <c r="Y103" s="186"/>
      <c r="Z103" s="186"/>
      <c r="AA103" s="186"/>
      <c r="AB103" s="186"/>
      <c r="AC103" s="186"/>
      <c r="AD103" s="186"/>
    </row>
    <row r="104" spans="6:30" x14ac:dyDescent="0.25">
      <c r="F104" s="109" t="s">
        <v>197</v>
      </c>
      <c r="G104" s="186" t="s">
        <v>495</v>
      </c>
      <c r="H104" s="13">
        <v>60</v>
      </c>
      <c r="U104" s="186"/>
      <c r="V104" s="186"/>
      <c r="W104" s="186"/>
      <c r="X104" s="186"/>
      <c r="Y104" s="186"/>
      <c r="Z104" s="186"/>
      <c r="AA104" s="186"/>
      <c r="AB104" s="186"/>
      <c r="AC104" s="186"/>
      <c r="AD104" s="186"/>
    </row>
    <row r="105" spans="6:30" x14ac:dyDescent="0.25">
      <c r="F105" s="109" t="s">
        <v>538</v>
      </c>
      <c r="G105" s="186" t="s">
        <v>433</v>
      </c>
      <c r="H105" s="13">
        <v>30</v>
      </c>
      <c r="U105" s="186"/>
      <c r="V105" s="186"/>
      <c r="W105" s="186"/>
      <c r="X105" s="186"/>
      <c r="Y105" s="186"/>
      <c r="Z105" s="186"/>
      <c r="AA105" s="186"/>
      <c r="AB105" s="186"/>
      <c r="AC105" s="186"/>
      <c r="AD105" s="186"/>
    </row>
    <row r="106" spans="6:30" x14ac:dyDescent="0.25">
      <c r="F106" s="109" t="s">
        <v>130</v>
      </c>
      <c r="G106" s="186" t="s">
        <v>968</v>
      </c>
      <c r="H106" s="13">
        <v>15</v>
      </c>
      <c r="U106" s="186"/>
      <c r="V106" s="186"/>
      <c r="W106" s="186"/>
      <c r="X106" s="186"/>
      <c r="Y106" s="186"/>
      <c r="Z106" s="186"/>
      <c r="AA106" s="186"/>
      <c r="AB106" s="186"/>
      <c r="AC106" s="186"/>
      <c r="AD106" s="186"/>
    </row>
    <row r="107" spans="6:30" x14ac:dyDescent="0.25">
      <c r="F107" s="109" t="s">
        <v>326</v>
      </c>
      <c r="U107" s="186"/>
      <c r="V107" s="186"/>
      <c r="W107" s="186"/>
      <c r="X107" s="186"/>
      <c r="Y107" s="186"/>
      <c r="Z107" s="186"/>
      <c r="AA107" s="186"/>
      <c r="AB107" s="186"/>
      <c r="AC107" s="186"/>
      <c r="AD107" s="186"/>
    </row>
    <row r="108" spans="6:30" x14ac:dyDescent="0.25">
      <c r="F108" s="109" t="s">
        <v>531</v>
      </c>
      <c r="G108" s="186" t="s">
        <v>963</v>
      </c>
      <c r="H108" s="13">
        <v>100</v>
      </c>
      <c r="U108" s="186"/>
      <c r="V108" s="186"/>
      <c r="W108" s="186"/>
      <c r="X108" s="186"/>
      <c r="Y108" s="186"/>
      <c r="Z108" s="186"/>
      <c r="AA108" s="186"/>
      <c r="AB108" s="186"/>
      <c r="AC108" s="186"/>
      <c r="AD108" s="186"/>
    </row>
    <row r="109" spans="6:30" x14ac:dyDescent="0.25">
      <c r="F109" s="109" t="s">
        <v>595</v>
      </c>
      <c r="G109" s="186" t="s">
        <v>500</v>
      </c>
      <c r="H109" s="13">
        <v>80</v>
      </c>
      <c r="U109" s="186"/>
      <c r="V109" s="186"/>
      <c r="W109" s="186"/>
      <c r="X109" s="186"/>
      <c r="Y109" s="186"/>
      <c r="Z109" s="186"/>
      <c r="AA109" s="186"/>
      <c r="AB109" s="186"/>
      <c r="AC109" s="186"/>
      <c r="AD109" s="186"/>
    </row>
    <row r="110" spans="6:30" x14ac:dyDescent="0.25">
      <c r="F110" s="109" t="s">
        <v>141</v>
      </c>
      <c r="G110" s="186" t="s">
        <v>880</v>
      </c>
      <c r="H110" s="13">
        <v>60</v>
      </c>
      <c r="U110" s="186"/>
      <c r="V110" s="186"/>
      <c r="W110" s="186"/>
      <c r="X110" s="186"/>
      <c r="Y110" s="186"/>
      <c r="Z110" s="186"/>
      <c r="AA110" s="186"/>
      <c r="AB110" s="186"/>
      <c r="AC110" s="186"/>
      <c r="AD110" s="186"/>
    </row>
    <row r="111" spans="6:30" x14ac:dyDescent="0.25">
      <c r="F111" s="109" t="s">
        <v>205</v>
      </c>
      <c r="G111" s="186" t="s">
        <v>284</v>
      </c>
      <c r="H111" s="13">
        <v>30</v>
      </c>
      <c r="U111" s="186"/>
      <c r="V111" s="186"/>
      <c r="W111" s="186"/>
      <c r="X111" s="186"/>
      <c r="Y111" s="186"/>
      <c r="Z111" s="186"/>
      <c r="AA111" s="186"/>
      <c r="AB111" s="186"/>
      <c r="AC111" s="186"/>
      <c r="AD111" s="186"/>
    </row>
    <row r="112" spans="6:30" x14ac:dyDescent="0.25">
      <c r="F112" s="109" t="s">
        <v>533</v>
      </c>
      <c r="G112" s="186" t="s">
        <v>72</v>
      </c>
      <c r="H112" s="13">
        <v>15</v>
      </c>
      <c r="U112" s="186"/>
      <c r="V112" s="186"/>
      <c r="W112" s="186"/>
      <c r="X112" s="186"/>
      <c r="Y112" s="186"/>
      <c r="Z112" s="186"/>
      <c r="AA112" s="186"/>
      <c r="AB112" s="186"/>
      <c r="AC112" s="186"/>
      <c r="AD112" s="186"/>
    </row>
    <row r="113" spans="4:30" x14ac:dyDescent="0.25">
      <c r="F113" s="109" t="s">
        <v>479</v>
      </c>
      <c r="U113" s="186"/>
      <c r="V113" s="186"/>
      <c r="W113" s="186"/>
      <c r="X113" s="186"/>
      <c r="Y113" s="186"/>
      <c r="Z113" s="186"/>
      <c r="AA113" s="186"/>
      <c r="AB113" s="186"/>
      <c r="AC113" s="186"/>
      <c r="AD113" s="186"/>
    </row>
    <row r="114" spans="4:30" x14ac:dyDescent="0.25">
      <c r="F114" s="109" t="s">
        <v>196</v>
      </c>
      <c r="G114" s="186" t="s">
        <v>383</v>
      </c>
      <c r="H114" s="13">
        <v>100</v>
      </c>
      <c r="U114" s="186"/>
      <c r="V114" s="186"/>
      <c r="W114" s="186"/>
      <c r="X114" s="186"/>
      <c r="Y114" s="186"/>
      <c r="Z114" s="186"/>
      <c r="AA114" s="186"/>
      <c r="AB114" s="186"/>
      <c r="AC114" s="186"/>
      <c r="AD114" s="186"/>
    </row>
    <row r="115" spans="4:30" x14ac:dyDescent="0.25">
      <c r="F115" s="109" t="s">
        <v>527</v>
      </c>
      <c r="G115" s="186" t="s">
        <v>945</v>
      </c>
      <c r="H115" s="13">
        <v>80</v>
      </c>
      <c r="U115" s="186"/>
      <c r="V115" s="186"/>
      <c r="W115" s="186"/>
      <c r="X115" s="186"/>
      <c r="Y115" s="186"/>
      <c r="Z115" s="186"/>
      <c r="AA115" s="186"/>
      <c r="AB115" s="186"/>
      <c r="AC115" s="186"/>
      <c r="AD115" s="186"/>
    </row>
    <row r="116" spans="4:30" x14ac:dyDescent="0.25">
      <c r="F116" s="186" t="s">
        <v>532</v>
      </c>
      <c r="G116" s="186" t="s">
        <v>284</v>
      </c>
      <c r="H116" s="13">
        <v>60</v>
      </c>
    </row>
    <row r="117" spans="4:30" x14ac:dyDescent="0.25">
      <c r="F117" s="186" t="s">
        <v>547</v>
      </c>
      <c r="G117" s="186" t="s">
        <v>87</v>
      </c>
      <c r="H117" s="13">
        <v>15</v>
      </c>
    </row>
    <row r="118" spans="4:30" x14ac:dyDescent="0.25">
      <c r="F118" s="186" t="s">
        <v>520</v>
      </c>
      <c r="G118" s="186" t="s">
        <v>87</v>
      </c>
      <c r="H118" s="13">
        <v>15</v>
      </c>
    </row>
    <row r="119" spans="4:30" x14ac:dyDescent="0.25">
      <c r="F119" s="186" t="s">
        <v>534</v>
      </c>
      <c r="G119" s="186" t="s">
        <v>87</v>
      </c>
      <c r="H119" s="13">
        <v>15</v>
      </c>
    </row>
    <row r="120" spans="4:30" x14ac:dyDescent="0.25">
      <c r="H120" s="13"/>
    </row>
    <row r="121" spans="4:30" x14ac:dyDescent="0.25">
      <c r="F121" s="186" t="s">
        <v>598</v>
      </c>
      <c r="J121" s="13">
        <v>90</v>
      </c>
    </row>
    <row r="122" spans="4:30" x14ac:dyDescent="0.25">
      <c r="H122" s="13">
        <v>100</v>
      </c>
      <c r="J122" s="13">
        <v>90</v>
      </c>
    </row>
    <row r="123" spans="4:30" x14ac:dyDescent="0.25">
      <c r="H123" s="13">
        <v>70</v>
      </c>
      <c r="J123" s="13">
        <v>45</v>
      </c>
      <c r="U123" s="186"/>
      <c r="V123" s="186"/>
      <c r="W123" s="186"/>
      <c r="X123" s="186"/>
      <c r="Y123" s="186"/>
      <c r="Z123" s="186"/>
      <c r="AA123" s="186"/>
      <c r="AB123" s="186"/>
      <c r="AC123" s="186"/>
      <c r="AD123" s="186"/>
    </row>
    <row r="124" spans="4:30" x14ac:dyDescent="0.25">
      <c r="H124" s="13">
        <v>50</v>
      </c>
    </row>
    <row r="125" spans="4:30" x14ac:dyDescent="0.25">
      <c r="H125" s="13">
        <v>30</v>
      </c>
    </row>
    <row r="127" spans="4:30" x14ac:dyDescent="0.25">
      <c r="D127" s="186" t="s">
        <v>124</v>
      </c>
      <c r="E127" s="186" t="s">
        <v>403</v>
      </c>
      <c r="F127" s="108" t="s">
        <v>921</v>
      </c>
      <c r="G127" s="186" t="s">
        <v>350</v>
      </c>
      <c r="H127" s="13">
        <v>140</v>
      </c>
    </row>
    <row r="128" spans="4:30" x14ac:dyDescent="0.25">
      <c r="D128" s="186" t="s">
        <v>322</v>
      </c>
      <c r="E128" s="186" t="s">
        <v>413</v>
      </c>
      <c r="F128" s="186" t="s">
        <v>922</v>
      </c>
      <c r="G128" s="186" t="s">
        <v>854</v>
      </c>
      <c r="H128" s="13">
        <v>140</v>
      </c>
    </row>
    <row r="129" spans="4:8" s="186" customFormat="1" x14ac:dyDescent="0.25">
      <c r="D129" s="186" t="s">
        <v>323</v>
      </c>
      <c r="E129" s="186" t="s">
        <v>575</v>
      </c>
      <c r="F129" s="186" t="s">
        <v>923</v>
      </c>
      <c r="G129" s="186" t="s">
        <v>924</v>
      </c>
      <c r="H129" s="13">
        <v>160</v>
      </c>
    </row>
  </sheetData>
  <sortState ref="B11:AE68">
    <sortCondition ref="G11:G68"/>
    <sortCondition descending="1" ref="J11:J68"/>
  </sortState>
  <mergeCells count="12">
    <mergeCell ref="C83:F83"/>
    <mergeCell ref="B84:D84"/>
    <mergeCell ref="K84:S84"/>
    <mergeCell ref="V84:AA84"/>
    <mergeCell ref="C2:D2"/>
    <mergeCell ref="C3:D3"/>
    <mergeCell ref="B82:D82"/>
    <mergeCell ref="K82:S82"/>
    <mergeCell ref="V82:AA82"/>
    <mergeCell ref="C4:D4"/>
    <mergeCell ref="C5:D5"/>
    <mergeCell ref="C6:D6"/>
  </mergeCells>
  <pageMargins left="0.7" right="0.7" top="0.75" bottom="0.75" header="0.3" footer="0.3"/>
  <pageSetup paperSize="9" scale="71"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H129"/>
  <sheetViews>
    <sheetView workbookViewId="0">
      <pane ySplit="10" topLeftCell="A35" activePane="bottomLeft" state="frozen"/>
      <selection pane="bottomLeft" activeCell="B13" sqref="B13:E13"/>
    </sheetView>
  </sheetViews>
  <sheetFormatPr defaultRowHeight="15" x14ac:dyDescent="0.25"/>
  <cols>
    <col min="1" max="1" width="3" style="186" bestFit="1" customWidth="1"/>
    <col min="2" max="2" width="14.5703125" style="186" bestFit="1" customWidth="1"/>
    <col min="3" max="3" width="12.85546875" style="186" customWidth="1"/>
    <col min="4" max="5" width="9.140625" style="186" customWidth="1"/>
    <col min="6" max="7" width="10.7109375" style="186" bestFit="1" customWidth="1"/>
    <col min="8" max="8" width="9.140625" style="186"/>
    <col min="9" max="9" width="9.140625" style="186" customWidth="1"/>
    <col min="10" max="11" width="7.85546875" style="186" customWidth="1"/>
    <col min="12" max="12" width="2.140625" style="186" customWidth="1"/>
    <col min="13" max="13" width="2.140625" style="186" hidden="1" customWidth="1"/>
    <col min="14" max="14" width="3.5703125" style="186" hidden="1" customWidth="1"/>
    <col min="15" max="15" width="3.5703125" style="186" customWidth="1"/>
    <col min="16" max="16" width="3.5703125" style="186" hidden="1" customWidth="1"/>
    <col min="17" max="19" width="3.5703125" style="186" customWidth="1"/>
    <col min="20" max="20" width="3.5703125" style="186" bestFit="1" customWidth="1"/>
    <col min="21" max="21" width="2.7109375" style="186" hidden="1" customWidth="1"/>
    <col min="22" max="22" width="3.5703125" style="186" bestFit="1" customWidth="1"/>
    <col min="23" max="23" width="3.5703125" style="35" bestFit="1" customWidth="1"/>
    <col min="24" max="24" width="3.85546875" style="26" bestFit="1" customWidth="1"/>
    <col min="25" max="26" width="3.28515625" style="26" customWidth="1"/>
    <col min="27" max="27" width="3.28515625" style="26" hidden="1" customWidth="1"/>
    <col min="28" max="29" width="3.28515625" style="26" customWidth="1"/>
    <col min="30" max="30" width="4.140625" style="26" customWidth="1"/>
    <col min="31" max="32" width="3.28515625" style="26" customWidth="1"/>
    <col min="33" max="33" width="2.7109375" style="26" hidden="1" customWidth="1"/>
    <col min="34" max="34" width="2.85546875" style="186" bestFit="1" customWidth="1"/>
    <col min="35" max="36" width="9.140625" style="186"/>
    <col min="37" max="37" width="10.7109375" style="186" bestFit="1" customWidth="1"/>
    <col min="38" max="16384" width="9.140625" style="186"/>
  </cols>
  <sheetData>
    <row r="1" spans="1:34" x14ac:dyDescent="0.25">
      <c r="L1" s="273" t="s">
        <v>4</v>
      </c>
      <c r="M1" s="273"/>
      <c r="N1" s="273"/>
      <c r="O1" s="273"/>
      <c r="V1" s="186" t="s">
        <v>4</v>
      </c>
      <c r="W1" s="186"/>
      <c r="X1" s="35"/>
      <c r="AB1" s="26" t="s">
        <v>4</v>
      </c>
      <c r="AD1" s="26" t="s">
        <v>4</v>
      </c>
      <c r="AH1" s="26"/>
    </row>
    <row r="2" spans="1:34" x14ac:dyDescent="0.25">
      <c r="B2" s="1" t="s">
        <v>369</v>
      </c>
      <c r="C2" s="348"/>
      <c r="D2" s="348"/>
      <c r="E2" s="271"/>
      <c r="F2" s="3"/>
      <c r="G2" s="4"/>
      <c r="H2" s="271"/>
      <c r="I2" s="271"/>
      <c r="J2" s="271"/>
      <c r="K2" s="271"/>
      <c r="L2" s="273" t="s">
        <v>7</v>
      </c>
      <c r="M2" s="273" t="s">
        <v>9</v>
      </c>
      <c r="N2" s="273"/>
      <c r="O2" s="273"/>
      <c r="P2" s="273" t="s">
        <v>13</v>
      </c>
      <c r="Q2" s="273"/>
      <c r="R2" s="273" t="s">
        <v>993</v>
      </c>
      <c r="S2" s="273"/>
      <c r="T2" s="273"/>
      <c r="U2" s="273"/>
      <c r="V2" s="273"/>
      <c r="W2" s="275"/>
      <c r="X2" s="3"/>
      <c r="Y2" s="274"/>
      <c r="Z2" s="274"/>
      <c r="AB2" s="26" t="s">
        <v>7</v>
      </c>
      <c r="AE2" s="28"/>
      <c r="AF2" s="28"/>
      <c r="AG2" s="28"/>
      <c r="AH2" s="28"/>
    </row>
    <row r="3" spans="1:34" x14ac:dyDescent="0.25">
      <c r="A3" s="1"/>
      <c r="B3" s="1" t="s">
        <v>370</v>
      </c>
      <c r="C3" s="348"/>
      <c r="D3" s="348"/>
      <c r="E3" s="271"/>
      <c r="F3" s="3"/>
      <c r="G3" s="4"/>
      <c r="H3" s="271"/>
      <c r="I3" s="271"/>
      <c r="J3" s="271"/>
      <c r="K3" s="271"/>
      <c r="L3" s="273" t="s">
        <v>3</v>
      </c>
      <c r="M3" s="273" t="s">
        <v>12</v>
      </c>
      <c r="N3" s="273"/>
      <c r="O3" s="273"/>
      <c r="P3" s="273"/>
      <c r="Q3" s="273" t="s">
        <v>998</v>
      </c>
      <c r="R3" s="273" t="s">
        <v>2</v>
      </c>
      <c r="S3" s="273"/>
      <c r="T3" s="273"/>
      <c r="U3" s="273"/>
      <c r="V3" s="273" t="s">
        <v>27</v>
      </c>
      <c r="W3" s="275" t="s">
        <v>4</v>
      </c>
      <c r="X3" s="3"/>
      <c r="Y3" s="274"/>
      <c r="Z3" s="274"/>
      <c r="AA3" s="28"/>
      <c r="AB3" s="28" t="s">
        <v>3</v>
      </c>
      <c r="AC3" s="28"/>
      <c r="AD3" s="28" t="s">
        <v>27</v>
      </c>
      <c r="AE3" s="274"/>
      <c r="AF3" s="274"/>
      <c r="AG3" s="274"/>
      <c r="AH3" s="274"/>
    </row>
    <row r="4" spans="1:34" x14ac:dyDescent="0.25">
      <c r="A4" s="1"/>
      <c r="B4" s="21" t="s">
        <v>984</v>
      </c>
      <c r="C4" s="348"/>
      <c r="D4" s="348"/>
      <c r="E4" s="271"/>
      <c r="F4" s="3"/>
      <c r="G4" s="4"/>
      <c r="H4" s="271"/>
      <c r="I4" s="271"/>
      <c r="J4" s="271"/>
      <c r="K4" s="271"/>
      <c r="L4" s="273" t="s">
        <v>1</v>
      </c>
      <c r="M4" s="273" t="s">
        <v>15</v>
      </c>
      <c r="N4" s="273"/>
      <c r="O4" s="273"/>
      <c r="P4" s="273" t="s">
        <v>5</v>
      </c>
      <c r="Q4" s="273"/>
      <c r="R4" s="273" t="s">
        <v>3</v>
      </c>
      <c r="S4" s="273"/>
      <c r="T4" s="273"/>
      <c r="U4" s="273" t="s">
        <v>977</v>
      </c>
      <c r="V4" s="273" t="s">
        <v>9</v>
      </c>
      <c r="W4" s="275" t="s">
        <v>3</v>
      </c>
      <c r="X4" s="3" t="s">
        <v>4</v>
      </c>
      <c r="Y4" s="274"/>
      <c r="Z4" s="274"/>
      <c r="AA4" s="28" t="s">
        <v>8</v>
      </c>
      <c r="AB4" s="28" t="s">
        <v>1</v>
      </c>
      <c r="AC4" s="28"/>
      <c r="AD4" s="274" t="s">
        <v>9</v>
      </c>
      <c r="AE4" s="274"/>
      <c r="AF4" s="274"/>
      <c r="AG4" s="274"/>
      <c r="AH4" s="274"/>
    </row>
    <row r="5" spans="1:34" x14ac:dyDescent="0.25">
      <c r="A5" s="1"/>
      <c r="B5" s="1" t="s">
        <v>985</v>
      </c>
      <c r="C5" s="348"/>
      <c r="D5" s="348"/>
      <c r="E5" s="271"/>
      <c r="F5" s="3"/>
      <c r="G5" s="4"/>
      <c r="H5" s="271"/>
      <c r="I5" s="271"/>
      <c r="J5" s="271"/>
      <c r="K5" s="271"/>
      <c r="L5" s="273" t="s">
        <v>12</v>
      </c>
      <c r="M5" s="273" t="s">
        <v>9</v>
      </c>
      <c r="N5" s="273" t="s">
        <v>7</v>
      </c>
      <c r="O5" s="273" t="s">
        <v>16</v>
      </c>
      <c r="P5" s="273" t="s">
        <v>1</v>
      </c>
      <c r="Q5" s="273" t="s">
        <v>13</v>
      </c>
      <c r="R5" s="273" t="s">
        <v>9</v>
      </c>
      <c r="S5" s="273"/>
      <c r="T5" s="273"/>
      <c r="U5" s="273" t="s">
        <v>3</v>
      </c>
      <c r="V5" s="273" t="s">
        <v>1</v>
      </c>
      <c r="W5" s="275" t="s">
        <v>8</v>
      </c>
      <c r="X5" s="3" t="s">
        <v>3</v>
      </c>
      <c r="Y5" s="274"/>
      <c r="Z5" s="274"/>
      <c r="AA5" s="28" t="s">
        <v>2</v>
      </c>
      <c r="AB5" s="28" t="s">
        <v>12</v>
      </c>
      <c r="AC5" s="28"/>
      <c r="AD5" s="274" t="s">
        <v>1</v>
      </c>
      <c r="AE5" s="274"/>
      <c r="AF5" s="274" t="s">
        <v>7</v>
      </c>
      <c r="AH5" s="274"/>
    </row>
    <row r="6" spans="1:34" x14ac:dyDescent="0.25">
      <c r="A6" s="1"/>
      <c r="B6" s="1"/>
      <c r="C6" s="348"/>
      <c r="D6" s="348"/>
      <c r="E6" s="271"/>
      <c r="F6" s="3"/>
      <c r="G6" s="4"/>
      <c r="H6" s="271"/>
      <c r="I6" s="271"/>
      <c r="J6" s="271"/>
      <c r="K6" s="271"/>
      <c r="L6" s="273" t="s">
        <v>13</v>
      </c>
      <c r="M6" s="273" t="s">
        <v>2</v>
      </c>
      <c r="N6" s="273" t="s">
        <v>3</v>
      </c>
      <c r="O6" s="273"/>
      <c r="P6" s="273" t="s">
        <v>14</v>
      </c>
      <c r="Q6" s="273" t="s">
        <v>1</v>
      </c>
      <c r="R6" s="273" t="s">
        <v>12</v>
      </c>
      <c r="S6" s="273" t="s">
        <v>16</v>
      </c>
      <c r="T6" s="273" t="s">
        <v>763</v>
      </c>
      <c r="U6" s="273" t="s">
        <v>12</v>
      </c>
      <c r="V6" s="273" t="s">
        <v>12</v>
      </c>
      <c r="W6" s="275"/>
      <c r="X6" s="3" t="s">
        <v>4</v>
      </c>
      <c r="Y6" s="274" t="s">
        <v>8</v>
      </c>
      <c r="Z6" s="274" t="s">
        <v>13</v>
      </c>
      <c r="AA6" s="28" t="s">
        <v>14</v>
      </c>
      <c r="AB6" s="28" t="s">
        <v>13</v>
      </c>
      <c r="AC6" s="28" t="s">
        <v>16</v>
      </c>
      <c r="AD6" s="274" t="s">
        <v>12</v>
      </c>
      <c r="AE6" s="274" t="s">
        <v>16</v>
      </c>
      <c r="AF6" s="274" t="s">
        <v>3</v>
      </c>
      <c r="AG6" s="274" t="s">
        <v>13</v>
      </c>
      <c r="AH6" s="274" t="s">
        <v>27</v>
      </c>
    </row>
    <row r="7" spans="1:34" x14ac:dyDescent="0.25">
      <c r="A7" s="1"/>
      <c r="B7" s="117"/>
      <c r="C7" s="117"/>
      <c r="D7" s="117"/>
      <c r="E7" s="271"/>
      <c r="F7" s="3"/>
      <c r="G7" s="4"/>
      <c r="H7" s="271"/>
      <c r="I7" s="271"/>
      <c r="J7" s="271"/>
      <c r="K7" s="271"/>
      <c r="L7" s="273" t="s">
        <v>14</v>
      </c>
      <c r="M7" s="273" t="s">
        <v>14</v>
      </c>
      <c r="N7" s="273" t="s">
        <v>9</v>
      </c>
      <c r="O7" s="273" t="s">
        <v>17</v>
      </c>
      <c r="P7" s="273" t="s">
        <v>16</v>
      </c>
      <c r="Q7" s="273" t="s">
        <v>17</v>
      </c>
      <c r="R7" s="273" t="s">
        <v>15</v>
      </c>
      <c r="S7" s="273" t="s">
        <v>3</v>
      </c>
      <c r="T7" s="273" t="s">
        <v>6</v>
      </c>
      <c r="U7" s="273" t="s">
        <v>27</v>
      </c>
      <c r="V7" s="273" t="s">
        <v>14</v>
      </c>
      <c r="W7" s="275" t="s">
        <v>9</v>
      </c>
      <c r="X7" s="3" t="s">
        <v>14</v>
      </c>
      <c r="Y7" s="274" t="s">
        <v>3</v>
      </c>
      <c r="Z7" s="274" t="s">
        <v>14</v>
      </c>
      <c r="AA7" s="274" t="s">
        <v>11</v>
      </c>
      <c r="AB7" s="274" t="s">
        <v>14</v>
      </c>
      <c r="AC7" s="274" t="s">
        <v>6</v>
      </c>
      <c r="AD7" s="274" t="s">
        <v>14</v>
      </c>
      <c r="AE7" s="274" t="s">
        <v>3</v>
      </c>
      <c r="AF7" s="274" t="s">
        <v>9</v>
      </c>
      <c r="AG7" s="274" t="s">
        <v>14</v>
      </c>
      <c r="AH7" s="274" t="s">
        <v>3</v>
      </c>
    </row>
    <row r="8" spans="1:34" x14ac:dyDescent="0.25">
      <c r="A8" s="1"/>
      <c r="B8" s="271"/>
      <c r="C8" s="271"/>
      <c r="D8" s="271"/>
      <c r="E8" s="271"/>
      <c r="F8" s="3"/>
      <c r="G8" s="4"/>
      <c r="H8" s="271"/>
      <c r="I8" s="271"/>
      <c r="J8" s="271"/>
      <c r="K8" s="271"/>
      <c r="L8" s="273" t="s">
        <v>6</v>
      </c>
      <c r="M8" s="273" t="s">
        <v>4</v>
      </c>
      <c r="N8" s="273" t="s">
        <v>12</v>
      </c>
      <c r="O8" s="273" t="s">
        <v>17</v>
      </c>
      <c r="P8" s="273" t="s">
        <v>16</v>
      </c>
      <c r="Q8" s="273" t="s">
        <v>14</v>
      </c>
      <c r="R8" s="273" t="s">
        <v>17</v>
      </c>
      <c r="S8" s="273" t="s">
        <v>2</v>
      </c>
      <c r="T8" s="273" t="s">
        <v>14</v>
      </c>
      <c r="U8" s="273" t="s">
        <v>17</v>
      </c>
      <c r="V8" s="273" t="s">
        <v>1</v>
      </c>
      <c r="W8" s="275" t="s">
        <v>8</v>
      </c>
      <c r="X8" s="3" t="s">
        <v>2</v>
      </c>
      <c r="Y8" s="274" t="s">
        <v>9</v>
      </c>
      <c r="Z8" s="274" t="s">
        <v>16</v>
      </c>
      <c r="AA8" s="274" t="s">
        <v>6</v>
      </c>
      <c r="AB8" s="274" t="s">
        <v>6</v>
      </c>
      <c r="AC8" s="274" t="s">
        <v>14</v>
      </c>
      <c r="AD8" s="274" t="s">
        <v>1</v>
      </c>
      <c r="AE8" s="274" t="s">
        <v>2</v>
      </c>
      <c r="AF8" s="274" t="s">
        <v>12</v>
      </c>
      <c r="AG8" s="274" t="s">
        <v>16</v>
      </c>
      <c r="AH8" s="274" t="s">
        <v>13</v>
      </c>
    </row>
    <row r="9" spans="1:34" x14ac:dyDescent="0.25">
      <c r="A9" s="1"/>
      <c r="B9" s="271"/>
      <c r="C9" s="271"/>
      <c r="D9" s="271"/>
      <c r="E9" s="271"/>
      <c r="F9" s="3"/>
      <c r="G9" s="4"/>
      <c r="H9" s="271"/>
      <c r="I9" s="271"/>
      <c r="J9" s="271"/>
      <c r="K9" s="271"/>
      <c r="L9" s="273" t="s">
        <v>10</v>
      </c>
      <c r="M9" s="273" t="s">
        <v>17</v>
      </c>
      <c r="N9" s="273" t="s">
        <v>15</v>
      </c>
      <c r="O9" s="273" t="s">
        <v>2</v>
      </c>
      <c r="P9" s="273" t="s">
        <v>17</v>
      </c>
      <c r="Q9" s="273" t="s">
        <v>163</v>
      </c>
      <c r="R9" s="273" t="s">
        <v>1</v>
      </c>
      <c r="S9" s="273" t="s">
        <v>17</v>
      </c>
      <c r="T9" s="273" t="s">
        <v>15</v>
      </c>
      <c r="U9" s="273" t="s">
        <v>1</v>
      </c>
      <c r="V9" s="273" t="s">
        <v>15</v>
      </c>
      <c r="W9" s="275" t="s">
        <v>16</v>
      </c>
      <c r="X9" s="3" t="s">
        <v>16</v>
      </c>
      <c r="Y9" s="274" t="s">
        <v>4</v>
      </c>
      <c r="Z9" s="274" t="s">
        <v>16</v>
      </c>
      <c r="AA9" s="274" t="s">
        <v>17</v>
      </c>
      <c r="AB9" s="274" t="s">
        <v>10</v>
      </c>
      <c r="AC9" s="274" t="s">
        <v>15</v>
      </c>
      <c r="AD9" s="274" t="s">
        <v>15</v>
      </c>
      <c r="AE9" s="274" t="s">
        <v>17</v>
      </c>
      <c r="AF9" s="274" t="s">
        <v>15</v>
      </c>
      <c r="AG9" s="274" t="s">
        <v>16</v>
      </c>
      <c r="AH9" s="274" t="s">
        <v>28</v>
      </c>
    </row>
    <row r="10" spans="1:34" x14ac:dyDescent="0.25">
      <c r="A10" s="1" t="s">
        <v>18</v>
      </c>
      <c r="B10" s="271" t="s">
        <v>19</v>
      </c>
      <c r="C10" s="271" t="s">
        <v>20</v>
      </c>
      <c r="D10" s="271" t="s">
        <v>21</v>
      </c>
      <c r="E10" s="271" t="s">
        <v>720</v>
      </c>
      <c r="F10" s="271" t="s">
        <v>122</v>
      </c>
      <c r="G10" s="3" t="s">
        <v>25</v>
      </c>
      <c r="H10" s="4" t="s">
        <v>22</v>
      </c>
      <c r="I10" s="271" t="s">
        <v>23</v>
      </c>
      <c r="J10" s="271"/>
      <c r="K10" s="271" t="s">
        <v>24</v>
      </c>
      <c r="L10" s="259" t="s">
        <v>856</v>
      </c>
      <c r="M10" s="217" t="s">
        <v>725</v>
      </c>
      <c r="N10" s="259" t="s">
        <v>854</v>
      </c>
      <c r="O10" s="273" t="s">
        <v>855</v>
      </c>
      <c r="P10" s="259" t="s">
        <v>962</v>
      </c>
      <c r="Q10" s="259" t="s">
        <v>997</v>
      </c>
      <c r="R10" s="259" t="s">
        <v>171</v>
      </c>
      <c r="S10" s="259" t="s">
        <v>715</v>
      </c>
      <c r="T10" s="259" t="s">
        <v>961</v>
      </c>
      <c r="U10" s="259" t="s">
        <v>817</v>
      </c>
      <c r="V10" s="259" t="s">
        <v>511</v>
      </c>
    </row>
    <row r="11" spans="1:34" x14ac:dyDescent="0.25">
      <c r="A11" s="55">
        <v>1</v>
      </c>
      <c r="B11" s="80" t="s">
        <v>415</v>
      </c>
      <c r="C11" s="80" t="s">
        <v>39</v>
      </c>
      <c r="D11" s="80"/>
      <c r="E11" s="80" t="s">
        <v>550</v>
      </c>
      <c r="F11" s="55" t="str">
        <f t="shared" ref="F11:F42" si="0">LEFT(H11,1)</f>
        <v>A</v>
      </c>
      <c r="G11" s="81">
        <v>1</v>
      </c>
      <c r="H11" s="82" t="s">
        <v>95</v>
      </c>
      <c r="I11" s="83" t="s">
        <v>813</v>
      </c>
      <c r="J11" s="83" t="s">
        <v>814</v>
      </c>
      <c r="K11" s="116">
        <f t="shared" ref="K11:K42" si="1">J11*0.0283</f>
        <v>5.0373999999999999</v>
      </c>
      <c r="L11" s="80">
        <v>1</v>
      </c>
      <c r="M11" s="80"/>
      <c r="N11" s="80"/>
      <c r="O11" s="80"/>
      <c r="P11" s="80"/>
      <c r="Q11" s="80"/>
      <c r="R11" s="80"/>
      <c r="S11" s="80">
        <v>1</v>
      </c>
      <c r="T11" s="80"/>
      <c r="U11" s="80"/>
      <c r="V11" s="80"/>
      <c r="W11" s="19">
        <f t="shared" ref="W11:W42" si="2">SUM(Y11:AH11)</f>
        <v>3</v>
      </c>
      <c r="X11" s="36">
        <f t="shared" ref="X11:X42" si="3">SUM(L11:W11)</f>
        <v>5</v>
      </c>
      <c r="Y11" s="30"/>
      <c r="Z11" s="31">
        <v>2</v>
      </c>
      <c r="AA11" s="31"/>
      <c r="AB11" s="31"/>
      <c r="AC11" s="31"/>
      <c r="AD11" s="31"/>
      <c r="AE11" s="31"/>
      <c r="AF11" s="31">
        <v>1</v>
      </c>
      <c r="AG11" s="31"/>
      <c r="AH11" s="31"/>
    </row>
    <row r="12" spans="1:34" x14ac:dyDescent="0.25">
      <c r="A12" s="85">
        <v>2</v>
      </c>
      <c r="B12" s="54" t="s">
        <v>421</v>
      </c>
      <c r="C12" s="54" t="s">
        <v>39</v>
      </c>
      <c r="D12" s="54"/>
      <c r="E12" s="55" t="s">
        <v>550</v>
      </c>
      <c r="F12" s="55" t="str">
        <f t="shared" si="0"/>
        <v>A</v>
      </c>
      <c r="G12" s="56">
        <v>2</v>
      </c>
      <c r="H12" s="57" t="s">
        <v>55</v>
      </c>
      <c r="I12" s="58" t="s">
        <v>986</v>
      </c>
      <c r="J12" s="70" t="s">
        <v>987</v>
      </c>
      <c r="K12" s="115">
        <f t="shared" si="1"/>
        <v>4.7543999999999995</v>
      </c>
      <c r="L12" s="54">
        <v>1</v>
      </c>
      <c r="M12" s="54"/>
      <c r="N12" s="54"/>
      <c r="O12" s="54"/>
      <c r="P12" s="54"/>
      <c r="Q12" s="54"/>
      <c r="R12" s="54"/>
      <c r="S12" s="54"/>
      <c r="T12" s="54"/>
      <c r="U12" s="54"/>
      <c r="V12" s="54"/>
      <c r="W12" s="19">
        <f t="shared" si="2"/>
        <v>0</v>
      </c>
      <c r="X12" s="61">
        <f t="shared" si="3"/>
        <v>1</v>
      </c>
      <c r="Y12" s="33"/>
      <c r="Z12" s="34"/>
      <c r="AA12" s="34"/>
      <c r="AB12" s="34"/>
      <c r="AC12" s="34"/>
      <c r="AD12" s="34"/>
      <c r="AE12" s="34"/>
      <c r="AF12" s="34"/>
      <c r="AG12" s="34"/>
      <c r="AH12" s="34"/>
    </row>
    <row r="13" spans="1:34" x14ac:dyDescent="0.25">
      <c r="A13" s="54">
        <v>3</v>
      </c>
      <c r="B13" s="54" t="s">
        <v>205</v>
      </c>
      <c r="C13" s="54" t="s">
        <v>542</v>
      </c>
      <c r="D13" s="54"/>
      <c r="E13" s="55" t="s">
        <v>550</v>
      </c>
      <c r="F13" s="55" t="str">
        <f t="shared" si="0"/>
        <v>A</v>
      </c>
      <c r="G13" s="63">
        <v>3</v>
      </c>
      <c r="H13" s="57" t="s">
        <v>101</v>
      </c>
      <c r="I13" s="58" t="s">
        <v>988</v>
      </c>
      <c r="J13" s="58" t="s">
        <v>989</v>
      </c>
      <c r="K13" s="115">
        <f t="shared" si="1"/>
        <v>1.698</v>
      </c>
      <c r="L13" s="54">
        <v>1</v>
      </c>
      <c r="M13" s="54"/>
      <c r="N13" s="54"/>
      <c r="O13" s="54"/>
      <c r="P13" s="54"/>
      <c r="Q13" s="54"/>
      <c r="R13" s="54"/>
      <c r="S13" s="54"/>
      <c r="T13" s="54"/>
      <c r="U13" s="54"/>
      <c r="V13" s="54"/>
      <c r="W13" s="19">
        <f t="shared" si="2"/>
        <v>1</v>
      </c>
      <c r="X13" s="61">
        <f t="shared" si="3"/>
        <v>2</v>
      </c>
      <c r="Y13" s="33"/>
      <c r="Z13" s="34"/>
      <c r="AA13" s="34"/>
      <c r="AB13" s="34"/>
      <c r="AC13" s="34"/>
      <c r="AD13" s="34"/>
      <c r="AE13" s="34"/>
      <c r="AF13" s="34">
        <v>1</v>
      </c>
      <c r="AG13" s="34"/>
      <c r="AH13" s="34"/>
    </row>
    <row r="14" spans="1:34" x14ac:dyDescent="0.25">
      <c r="A14" s="54">
        <v>4</v>
      </c>
      <c r="B14" s="54" t="s">
        <v>531</v>
      </c>
      <c r="C14" s="54" t="s">
        <v>335</v>
      </c>
      <c r="D14" s="54"/>
      <c r="E14" s="55" t="s">
        <v>550</v>
      </c>
      <c r="F14" s="55" t="str">
        <f t="shared" si="0"/>
        <v>A</v>
      </c>
      <c r="G14" s="56">
        <v>4</v>
      </c>
      <c r="H14" s="57" t="s">
        <v>280</v>
      </c>
      <c r="I14" s="58" t="s">
        <v>990</v>
      </c>
      <c r="J14" s="58" t="s">
        <v>991</v>
      </c>
      <c r="K14" s="115">
        <f t="shared" si="1"/>
        <v>1.17445</v>
      </c>
      <c r="L14" s="54"/>
      <c r="M14" s="54"/>
      <c r="N14" s="54"/>
      <c r="O14" s="54"/>
      <c r="P14" s="54"/>
      <c r="Q14" s="54"/>
      <c r="R14" s="54"/>
      <c r="S14" s="54">
        <v>1</v>
      </c>
      <c r="T14" s="54"/>
      <c r="U14" s="54"/>
      <c r="V14" s="54">
        <v>1</v>
      </c>
      <c r="W14" s="19">
        <f t="shared" si="2"/>
        <v>1</v>
      </c>
      <c r="X14" s="61">
        <f t="shared" si="3"/>
        <v>3</v>
      </c>
      <c r="Y14" s="33"/>
      <c r="Z14" s="34">
        <v>1</v>
      </c>
      <c r="AA14" s="34"/>
      <c r="AB14" s="34"/>
      <c r="AC14" s="34"/>
      <c r="AD14" s="34"/>
      <c r="AE14" s="34"/>
      <c r="AF14" s="34"/>
      <c r="AG14" s="34"/>
      <c r="AH14" s="34"/>
    </row>
    <row r="15" spans="1:34" x14ac:dyDescent="0.25">
      <c r="A15" s="85">
        <v>5</v>
      </c>
      <c r="B15" s="54" t="s">
        <v>533</v>
      </c>
      <c r="C15" s="54" t="s">
        <v>39</v>
      </c>
      <c r="D15" s="54"/>
      <c r="E15" s="55" t="s">
        <v>550</v>
      </c>
      <c r="F15" s="55" t="str">
        <f t="shared" si="0"/>
        <v>A</v>
      </c>
      <c r="G15" s="63">
        <v>5</v>
      </c>
      <c r="H15" s="57" t="s">
        <v>62</v>
      </c>
      <c r="I15" s="58" t="s">
        <v>992</v>
      </c>
      <c r="J15" s="58" t="s">
        <v>239</v>
      </c>
      <c r="K15" s="115">
        <f t="shared" si="1"/>
        <v>0.93389999999999995</v>
      </c>
      <c r="L15" s="54"/>
      <c r="M15" s="54"/>
      <c r="N15" s="54"/>
      <c r="O15" s="54"/>
      <c r="P15" s="54"/>
      <c r="Q15" s="54"/>
      <c r="R15" s="54">
        <v>1</v>
      </c>
      <c r="S15" s="54"/>
      <c r="T15" s="54"/>
      <c r="U15" s="54"/>
      <c r="V15" s="54"/>
      <c r="W15" s="19">
        <f t="shared" si="2"/>
        <v>9</v>
      </c>
      <c r="X15" s="61">
        <f t="shared" si="3"/>
        <v>10</v>
      </c>
      <c r="Y15" s="33"/>
      <c r="Z15" s="34">
        <v>9</v>
      </c>
      <c r="AA15" s="34"/>
      <c r="AB15" s="34"/>
      <c r="AC15" s="34"/>
      <c r="AD15" s="34"/>
      <c r="AE15" s="34"/>
      <c r="AF15" s="34"/>
      <c r="AG15" s="34"/>
      <c r="AH15" s="34"/>
    </row>
    <row r="16" spans="1:34" x14ac:dyDescent="0.25">
      <c r="A16" s="85">
        <v>6</v>
      </c>
      <c r="B16" s="54" t="s">
        <v>535</v>
      </c>
      <c r="C16" s="54" t="s">
        <v>39</v>
      </c>
      <c r="D16" s="54"/>
      <c r="E16" s="55" t="s">
        <v>550</v>
      </c>
      <c r="F16" s="55" t="str">
        <f t="shared" si="0"/>
        <v>A</v>
      </c>
      <c r="G16" s="56">
        <v>6</v>
      </c>
      <c r="H16" s="57" t="s">
        <v>222</v>
      </c>
      <c r="I16" s="58" t="s">
        <v>69</v>
      </c>
      <c r="J16" s="58" t="s">
        <v>110</v>
      </c>
      <c r="K16" s="115">
        <f t="shared" si="1"/>
        <v>0.73580000000000001</v>
      </c>
      <c r="L16" s="54"/>
      <c r="M16" s="54"/>
      <c r="N16" s="54"/>
      <c r="O16" s="54"/>
      <c r="P16" s="54"/>
      <c r="Q16" s="54"/>
      <c r="R16" s="54"/>
      <c r="S16" s="54">
        <v>2</v>
      </c>
      <c r="T16" s="54"/>
      <c r="U16" s="54"/>
      <c r="V16" s="54"/>
      <c r="W16" s="19">
        <f t="shared" si="2"/>
        <v>5</v>
      </c>
      <c r="X16" s="61">
        <f t="shared" si="3"/>
        <v>7</v>
      </c>
      <c r="Y16" s="33"/>
      <c r="Z16" s="34">
        <v>4</v>
      </c>
      <c r="AA16" s="34"/>
      <c r="AB16" s="34"/>
      <c r="AC16" s="34">
        <v>1</v>
      </c>
      <c r="AD16" s="34"/>
      <c r="AE16" s="34"/>
      <c r="AF16" s="34"/>
      <c r="AG16" s="34"/>
      <c r="AH16" s="34"/>
    </row>
    <row r="17" spans="1:34" x14ac:dyDescent="0.25">
      <c r="A17" s="85">
        <v>7</v>
      </c>
      <c r="B17" s="54" t="s">
        <v>563</v>
      </c>
      <c r="C17" s="54" t="s">
        <v>49</v>
      </c>
      <c r="D17" s="54"/>
      <c r="E17" s="55" t="s">
        <v>550</v>
      </c>
      <c r="F17" s="55" t="str">
        <f t="shared" si="0"/>
        <v>A</v>
      </c>
      <c r="G17" s="63">
        <v>7</v>
      </c>
      <c r="H17" s="57" t="s">
        <v>283</v>
      </c>
      <c r="I17" s="58" t="s">
        <v>79</v>
      </c>
      <c r="J17" s="58" t="s">
        <v>113</v>
      </c>
      <c r="K17" s="115">
        <f t="shared" si="1"/>
        <v>0.67920000000000003</v>
      </c>
      <c r="L17" s="54"/>
      <c r="M17" s="54"/>
      <c r="N17" s="54"/>
      <c r="O17" s="54"/>
      <c r="P17" s="54"/>
      <c r="Q17" s="54"/>
      <c r="R17" s="54"/>
      <c r="S17" s="54"/>
      <c r="T17" s="54"/>
      <c r="U17" s="54"/>
      <c r="V17" s="54">
        <v>1</v>
      </c>
      <c r="W17" s="19">
        <f t="shared" si="2"/>
        <v>10</v>
      </c>
      <c r="X17" s="61">
        <f t="shared" si="3"/>
        <v>11</v>
      </c>
      <c r="Y17" s="33"/>
      <c r="Z17" s="34">
        <v>6</v>
      </c>
      <c r="AA17" s="34"/>
      <c r="AB17" s="34"/>
      <c r="AC17" s="34"/>
      <c r="AD17" s="34"/>
      <c r="AE17" s="34"/>
      <c r="AF17" s="34">
        <v>4</v>
      </c>
      <c r="AG17" s="34"/>
      <c r="AH17" s="34"/>
    </row>
    <row r="18" spans="1:34" x14ac:dyDescent="0.25">
      <c r="A18" s="54">
        <v>8</v>
      </c>
      <c r="B18" s="54" t="s">
        <v>435</v>
      </c>
      <c r="C18" s="54" t="s">
        <v>335</v>
      </c>
      <c r="D18" s="54"/>
      <c r="E18" s="55" t="s">
        <v>550</v>
      </c>
      <c r="F18" s="55" t="str">
        <f t="shared" si="0"/>
        <v>A</v>
      </c>
      <c r="G18" s="56">
        <v>8</v>
      </c>
      <c r="H18" s="57" t="s">
        <v>57</v>
      </c>
      <c r="I18" s="58" t="s">
        <v>72</v>
      </c>
      <c r="J18" s="58" t="s">
        <v>108</v>
      </c>
      <c r="K18" s="115">
        <f t="shared" si="1"/>
        <v>0.53769999999999996</v>
      </c>
      <c r="L18" s="54"/>
      <c r="M18" s="54"/>
      <c r="N18" s="54"/>
      <c r="O18" s="54">
        <v>1</v>
      </c>
      <c r="P18" s="54"/>
      <c r="Q18" s="54"/>
      <c r="R18" s="54"/>
      <c r="S18" s="54"/>
      <c r="T18" s="54"/>
      <c r="U18" s="54"/>
      <c r="V18" s="54"/>
      <c r="W18" s="19">
        <f t="shared" si="2"/>
        <v>6</v>
      </c>
      <c r="X18" s="61">
        <f t="shared" si="3"/>
        <v>7</v>
      </c>
      <c r="Y18" s="33"/>
      <c r="Z18" s="34">
        <v>5</v>
      </c>
      <c r="AA18" s="34"/>
      <c r="AB18" s="34"/>
      <c r="AC18" s="34"/>
      <c r="AD18" s="34"/>
      <c r="AE18" s="34"/>
      <c r="AF18" s="34">
        <v>1</v>
      </c>
      <c r="AG18" s="34"/>
      <c r="AH18" s="34"/>
    </row>
    <row r="19" spans="1:34" x14ac:dyDescent="0.25">
      <c r="A19" s="54">
        <v>9</v>
      </c>
      <c r="B19" s="85" t="s">
        <v>539</v>
      </c>
      <c r="C19" s="85" t="s">
        <v>127</v>
      </c>
      <c r="D19" s="85"/>
      <c r="E19" s="80" t="s">
        <v>550</v>
      </c>
      <c r="F19" s="55" t="str">
        <f t="shared" si="0"/>
        <v>A</v>
      </c>
      <c r="G19" s="81">
        <v>9</v>
      </c>
      <c r="H19" s="87" t="s">
        <v>63</v>
      </c>
      <c r="I19" s="25" t="s">
        <v>88</v>
      </c>
      <c r="J19" s="25" t="s">
        <v>116</v>
      </c>
      <c r="K19" s="116">
        <f t="shared" si="1"/>
        <v>0.3679</v>
      </c>
      <c r="L19" s="85"/>
      <c r="M19" s="85"/>
      <c r="N19" s="85"/>
      <c r="O19" s="85"/>
      <c r="P19" s="85"/>
      <c r="Q19" s="85"/>
      <c r="R19" s="85"/>
      <c r="S19" s="85"/>
      <c r="T19" s="85"/>
      <c r="U19" s="85"/>
      <c r="V19" s="85"/>
      <c r="W19" s="19">
        <f t="shared" si="2"/>
        <v>13</v>
      </c>
      <c r="X19" s="36">
        <f t="shared" si="3"/>
        <v>13</v>
      </c>
      <c r="Y19" s="33"/>
      <c r="Z19" s="34">
        <v>12</v>
      </c>
      <c r="AA19" s="34"/>
      <c r="AB19" s="34"/>
      <c r="AC19" s="34"/>
      <c r="AD19" s="34"/>
      <c r="AE19" s="34"/>
      <c r="AF19" s="34">
        <v>1</v>
      </c>
      <c r="AG19" s="34"/>
      <c r="AH19" s="34"/>
    </row>
    <row r="20" spans="1:34" x14ac:dyDescent="0.25">
      <c r="A20" s="54">
        <v>10</v>
      </c>
      <c r="B20" s="54" t="s">
        <v>540</v>
      </c>
      <c r="C20" s="54" t="s">
        <v>335</v>
      </c>
      <c r="D20" s="54"/>
      <c r="E20" s="55" t="s">
        <v>550</v>
      </c>
      <c r="F20" s="55" t="str">
        <f t="shared" si="0"/>
        <v>A</v>
      </c>
      <c r="G20" s="56">
        <v>9</v>
      </c>
      <c r="H20" s="57" t="s">
        <v>52</v>
      </c>
      <c r="I20" s="58" t="s">
        <v>88</v>
      </c>
      <c r="J20" s="58" t="s">
        <v>116</v>
      </c>
      <c r="K20" s="115">
        <f t="shared" si="1"/>
        <v>0.3679</v>
      </c>
      <c r="L20" s="54"/>
      <c r="M20" s="54"/>
      <c r="N20" s="54"/>
      <c r="O20" s="54"/>
      <c r="P20" s="54"/>
      <c r="Q20" s="54"/>
      <c r="R20" s="54"/>
      <c r="S20" s="54"/>
      <c r="T20" s="54"/>
      <c r="U20" s="54"/>
      <c r="V20" s="54"/>
      <c r="W20" s="19">
        <f t="shared" si="2"/>
        <v>13</v>
      </c>
      <c r="X20" s="61">
        <f t="shared" si="3"/>
        <v>13</v>
      </c>
      <c r="Y20" s="33"/>
      <c r="Z20" s="34">
        <v>8</v>
      </c>
      <c r="AA20" s="34"/>
      <c r="AB20" s="34"/>
      <c r="AC20" s="34">
        <v>4</v>
      </c>
      <c r="AD20" s="34"/>
      <c r="AE20" s="34"/>
      <c r="AF20" s="34">
        <v>1</v>
      </c>
      <c r="AG20" s="34"/>
      <c r="AH20" s="34"/>
    </row>
    <row r="21" spans="1:34" x14ac:dyDescent="0.25">
      <c r="A21" s="85">
        <v>11</v>
      </c>
      <c r="B21" s="85" t="s">
        <v>541</v>
      </c>
      <c r="C21" s="85" t="s">
        <v>49</v>
      </c>
      <c r="D21" s="85" t="s">
        <v>29</v>
      </c>
      <c r="E21" s="80" t="s">
        <v>550</v>
      </c>
      <c r="F21" s="55" t="str">
        <f t="shared" si="0"/>
        <v>A</v>
      </c>
      <c r="G21" s="81">
        <v>11</v>
      </c>
      <c r="H21" s="87" t="s">
        <v>225</v>
      </c>
      <c r="I21" s="25" t="s">
        <v>337</v>
      </c>
      <c r="J21" s="25" t="s">
        <v>338</v>
      </c>
      <c r="K21" s="116">
        <f t="shared" si="1"/>
        <v>0.33960000000000001</v>
      </c>
      <c r="L21" s="85"/>
      <c r="M21" s="85"/>
      <c r="N21" s="85"/>
      <c r="O21" s="85"/>
      <c r="P21" s="85"/>
      <c r="Q21" s="85"/>
      <c r="R21" s="85"/>
      <c r="S21" s="85"/>
      <c r="T21" s="85">
        <v>1</v>
      </c>
      <c r="U21" s="85"/>
      <c r="V21" s="85"/>
      <c r="W21" s="19">
        <f t="shared" si="2"/>
        <v>2</v>
      </c>
      <c r="X21" s="36">
        <f t="shared" si="3"/>
        <v>3</v>
      </c>
      <c r="Y21" s="33"/>
      <c r="Z21" s="34">
        <v>1</v>
      </c>
      <c r="AA21" s="34"/>
      <c r="AB21" s="34"/>
      <c r="AC21" s="34"/>
      <c r="AD21" s="34"/>
      <c r="AE21" s="34"/>
      <c r="AF21" s="34">
        <v>1</v>
      </c>
      <c r="AG21" s="34"/>
      <c r="AH21" s="34"/>
    </row>
    <row r="22" spans="1:34" x14ac:dyDescent="0.25">
      <c r="A22" s="54">
        <v>12</v>
      </c>
      <c r="B22" s="54" t="s">
        <v>642</v>
      </c>
      <c r="C22" s="54"/>
      <c r="D22" s="54"/>
      <c r="E22" s="55" t="s">
        <v>550</v>
      </c>
      <c r="F22" s="55" t="str">
        <f t="shared" si="0"/>
        <v>A</v>
      </c>
      <c r="G22" s="56">
        <v>12</v>
      </c>
      <c r="H22" s="57" t="s">
        <v>33</v>
      </c>
      <c r="I22" s="58" t="s">
        <v>276</v>
      </c>
      <c r="J22" s="58" t="s">
        <v>318</v>
      </c>
      <c r="K22" s="115">
        <f t="shared" si="1"/>
        <v>0.31129999999999997</v>
      </c>
      <c r="L22" s="54"/>
      <c r="M22" s="54"/>
      <c r="N22" s="54"/>
      <c r="O22" s="54"/>
      <c r="P22" s="54"/>
      <c r="Q22" s="54"/>
      <c r="R22" s="54"/>
      <c r="S22" s="54"/>
      <c r="T22" s="54"/>
      <c r="U22" s="54"/>
      <c r="V22" s="54">
        <v>1</v>
      </c>
      <c r="W22" s="19">
        <f t="shared" si="2"/>
        <v>1</v>
      </c>
      <c r="X22" s="61">
        <f t="shared" si="3"/>
        <v>2</v>
      </c>
      <c r="Y22" s="33"/>
      <c r="Z22" s="34">
        <v>1</v>
      </c>
      <c r="AA22" s="34"/>
      <c r="AB22" s="34"/>
      <c r="AC22" s="34"/>
      <c r="AD22" s="34"/>
      <c r="AE22" s="34"/>
      <c r="AF22" s="34"/>
      <c r="AG22" s="34"/>
      <c r="AH22" s="34"/>
    </row>
    <row r="23" spans="1:34" x14ac:dyDescent="0.25">
      <c r="A23" s="54">
        <v>13</v>
      </c>
      <c r="B23" s="54" t="s">
        <v>661</v>
      </c>
      <c r="C23" s="54"/>
      <c r="D23" s="54"/>
      <c r="E23" s="55" t="s">
        <v>550</v>
      </c>
      <c r="F23" s="55" t="str">
        <f t="shared" si="0"/>
        <v>A</v>
      </c>
      <c r="G23" s="63">
        <v>13</v>
      </c>
      <c r="H23" s="57" t="s">
        <v>100</v>
      </c>
      <c r="I23" s="58" t="s">
        <v>298</v>
      </c>
      <c r="J23" s="58" t="s">
        <v>314</v>
      </c>
      <c r="K23" s="115">
        <f t="shared" si="1"/>
        <v>0.14149999999999999</v>
      </c>
      <c r="L23" s="54"/>
      <c r="M23" s="54"/>
      <c r="N23" s="54"/>
      <c r="O23" s="54"/>
      <c r="P23" s="54"/>
      <c r="Q23" s="54"/>
      <c r="R23" s="54"/>
      <c r="S23" s="54"/>
      <c r="T23" s="54"/>
      <c r="U23" s="54"/>
      <c r="V23" s="54"/>
      <c r="W23" s="19">
        <f t="shared" si="2"/>
        <v>5</v>
      </c>
      <c r="X23" s="61">
        <f t="shared" si="3"/>
        <v>5</v>
      </c>
      <c r="Y23" s="33"/>
      <c r="Z23" s="34">
        <v>3</v>
      </c>
      <c r="AA23" s="34"/>
      <c r="AB23" s="34"/>
      <c r="AC23" s="34"/>
      <c r="AD23" s="34"/>
      <c r="AE23" s="34"/>
      <c r="AF23" s="34">
        <v>2</v>
      </c>
      <c r="AG23" s="34"/>
      <c r="AH23" s="34"/>
    </row>
    <row r="24" spans="1:34" x14ac:dyDescent="0.25">
      <c r="A24" s="54">
        <v>14</v>
      </c>
      <c r="B24" s="85" t="s">
        <v>192</v>
      </c>
      <c r="C24" s="85" t="s">
        <v>43</v>
      </c>
      <c r="D24" s="85"/>
      <c r="E24" s="80" t="s">
        <v>550</v>
      </c>
      <c r="F24" s="55" t="str">
        <f t="shared" si="0"/>
        <v>A</v>
      </c>
      <c r="G24" s="86">
        <v>14</v>
      </c>
      <c r="H24" s="87" t="s">
        <v>290</v>
      </c>
      <c r="I24" s="25" t="s">
        <v>279</v>
      </c>
      <c r="J24" s="25" t="s">
        <v>311</v>
      </c>
      <c r="K24" s="116">
        <f t="shared" si="1"/>
        <v>0.1132</v>
      </c>
      <c r="L24" s="85"/>
      <c r="M24" s="85"/>
      <c r="N24" s="85"/>
      <c r="O24" s="85"/>
      <c r="P24" s="85"/>
      <c r="Q24" s="85"/>
      <c r="R24" s="85"/>
      <c r="S24" s="85"/>
      <c r="T24" s="85"/>
      <c r="U24" s="85"/>
      <c r="V24" s="85"/>
      <c r="W24" s="19">
        <f t="shared" si="2"/>
        <v>3</v>
      </c>
      <c r="X24" s="36">
        <f t="shared" si="3"/>
        <v>3</v>
      </c>
      <c r="Y24" s="33"/>
      <c r="Z24" s="34">
        <v>2</v>
      </c>
      <c r="AA24" s="34"/>
      <c r="AB24" s="34"/>
      <c r="AC24" s="34"/>
      <c r="AD24" s="34"/>
      <c r="AE24" s="34"/>
      <c r="AF24" s="34">
        <v>1</v>
      </c>
      <c r="AG24" s="34"/>
      <c r="AH24" s="34"/>
    </row>
    <row r="25" spans="1:34" x14ac:dyDescent="0.25">
      <c r="A25" s="54">
        <v>15</v>
      </c>
      <c r="B25" s="54" t="s">
        <v>580</v>
      </c>
      <c r="C25" s="54"/>
      <c r="D25" s="54"/>
      <c r="E25" s="55" t="s">
        <v>550</v>
      </c>
      <c r="F25" s="55" t="str">
        <f t="shared" si="0"/>
        <v>A</v>
      </c>
      <c r="G25" s="63">
        <v>15</v>
      </c>
      <c r="H25" s="57" t="s">
        <v>230</v>
      </c>
      <c r="I25" s="58" t="s">
        <v>301</v>
      </c>
      <c r="J25" s="58" t="s">
        <v>315</v>
      </c>
      <c r="K25" s="115">
        <f t="shared" si="1"/>
        <v>8.4900000000000003E-2</v>
      </c>
      <c r="L25" s="54"/>
      <c r="M25" s="54"/>
      <c r="N25" s="54"/>
      <c r="O25" s="54"/>
      <c r="P25" s="54"/>
      <c r="Q25" s="54"/>
      <c r="R25" s="54"/>
      <c r="S25" s="54"/>
      <c r="T25" s="54"/>
      <c r="U25" s="54"/>
      <c r="V25" s="54"/>
      <c r="W25" s="19">
        <f t="shared" si="2"/>
        <v>3</v>
      </c>
      <c r="X25" s="61">
        <f t="shared" si="3"/>
        <v>3</v>
      </c>
      <c r="Y25" s="33"/>
      <c r="Z25" s="34">
        <v>3</v>
      </c>
      <c r="AA25" s="34"/>
      <c r="AB25" s="34"/>
      <c r="AC25" s="34"/>
      <c r="AD25" s="34"/>
      <c r="AE25" s="34"/>
      <c r="AF25" s="34"/>
      <c r="AG25" s="34"/>
      <c r="AH25" s="34"/>
    </row>
    <row r="26" spans="1:34" x14ac:dyDescent="0.25">
      <c r="A26" s="54">
        <v>16</v>
      </c>
      <c r="B26" s="54" t="s">
        <v>520</v>
      </c>
      <c r="C26" s="54" t="s">
        <v>37</v>
      </c>
      <c r="D26" s="54"/>
      <c r="E26" s="55" t="s">
        <v>550</v>
      </c>
      <c r="F26" s="55" t="str">
        <f t="shared" si="0"/>
        <v>A</v>
      </c>
      <c r="G26" s="56">
        <v>16</v>
      </c>
      <c r="H26" s="57" t="s">
        <v>288</v>
      </c>
      <c r="I26" s="58" t="s">
        <v>76</v>
      </c>
      <c r="J26" s="58" t="s">
        <v>105</v>
      </c>
      <c r="K26" s="115">
        <f t="shared" si="1"/>
        <v>2.8299999999999999E-2</v>
      </c>
      <c r="L26" s="54"/>
      <c r="M26" s="54"/>
      <c r="N26" s="54"/>
      <c r="O26" s="54"/>
      <c r="P26" s="54"/>
      <c r="Q26" s="54"/>
      <c r="R26" s="54"/>
      <c r="S26" s="54"/>
      <c r="T26" s="54"/>
      <c r="U26" s="54"/>
      <c r="V26" s="54"/>
      <c r="W26" s="19">
        <f t="shared" si="2"/>
        <v>1</v>
      </c>
      <c r="X26" s="61">
        <f t="shared" si="3"/>
        <v>1</v>
      </c>
      <c r="Y26" s="33"/>
      <c r="Z26" s="34">
        <v>1</v>
      </c>
      <c r="AA26" s="34"/>
      <c r="AB26" s="34"/>
      <c r="AC26" s="34"/>
      <c r="AD26" s="34"/>
      <c r="AE26" s="34"/>
      <c r="AF26" s="34"/>
      <c r="AG26" s="34"/>
      <c r="AH26" s="34"/>
    </row>
    <row r="27" spans="1:34" x14ac:dyDescent="0.25">
      <c r="A27" s="85">
        <v>17</v>
      </c>
      <c r="B27" s="85" t="s">
        <v>191</v>
      </c>
      <c r="C27" s="85" t="s">
        <v>49</v>
      </c>
      <c r="D27" s="85"/>
      <c r="E27" s="80" t="s">
        <v>550</v>
      </c>
      <c r="F27" s="55" t="str">
        <f t="shared" si="0"/>
        <v>A</v>
      </c>
      <c r="G27" s="81">
        <v>16</v>
      </c>
      <c r="H27" s="87" t="s">
        <v>59</v>
      </c>
      <c r="I27" s="25" t="s">
        <v>76</v>
      </c>
      <c r="J27" s="25" t="s">
        <v>105</v>
      </c>
      <c r="K27" s="116">
        <f t="shared" si="1"/>
        <v>2.8299999999999999E-2</v>
      </c>
      <c r="L27" s="85"/>
      <c r="M27" s="85"/>
      <c r="N27" s="85"/>
      <c r="O27" s="85"/>
      <c r="P27" s="85"/>
      <c r="Q27" s="85"/>
      <c r="R27" s="85"/>
      <c r="S27" s="85"/>
      <c r="T27" s="85"/>
      <c r="U27" s="85"/>
      <c r="V27" s="85"/>
      <c r="W27" s="19">
        <f t="shared" si="2"/>
        <v>1</v>
      </c>
      <c r="X27" s="36">
        <f t="shared" si="3"/>
        <v>1</v>
      </c>
      <c r="Y27" s="33"/>
      <c r="Z27" s="34"/>
      <c r="AA27" s="34"/>
      <c r="AB27" s="34"/>
      <c r="AC27" s="34"/>
      <c r="AD27" s="34"/>
      <c r="AE27" s="34"/>
      <c r="AF27" s="34">
        <v>1</v>
      </c>
      <c r="AG27" s="34"/>
      <c r="AH27" s="34"/>
    </row>
    <row r="28" spans="1:34" x14ac:dyDescent="0.25">
      <c r="A28" s="54">
        <v>18</v>
      </c>
      <c r="B28" s="54" t="s">
        <v>419</v>
      </c>
      <c r="C28" s="54" t="s">
        <v>49</v>
      </c>
      <c r="D28" s="54"/>
      <c r="E28" s="55" t="s">
        <v>550</v>
      </c>
      <c r="F28" s="55" t="str">
        <f t="shared" si="0"/>
        <v>A</v>
      </c>
      <c r="G28" s="56">
        <v>16</v>
      </c>
      <c r="H28" s="57" t="s">
        <v>265</v>
      </c>
      <c r="I28" s="58" t="s">
        <v>76</v>
      </c>
      <c r="J28" s="58" t="s">
        <v>105</v>
      </c>
      <c r="K28" s="115">
        <f t="shared" si="1"/>
        <v>2.8299999999999999E-2</v>
      </c>
      <c r="L28" s="54"/>
      <c r="M28" s="54"/>
      <c r="N28" s="54"/>
      <c r="O28" s="54"/>
      <c r="P28" s="54"/>
      <c r="Q28" s="54"/>
      <c r="R28" s="54"/>
      <c r="S28" s="54"/>
      <c r="T28" s="54"/>
      <c r="U28" s="54"/>
      <c r="V28" s="54"/>
      <c r="W28" s="19">
        <f t="shared" si="2"/>
        <v>1</v>
      </c>
      <c r="X28" s="61">
        <f t="shared" si="3"/>
        <v>1</v>
      </c>
      <c r="Y28" s="33"/>
      <c r="Z28" s="34"/>
      <c r="AA28" s="34"/>
      <c r="AB28" s="34"/>
      <c r="AC28" s="34">
        <v>1</v>
      </c>
      <c r="AD28" s="34"/>
      <c r="AE28" s="34"/>
      <c r="AF28" s="34"/>
      <c r="AG28" s="34"/>
      <c r="AH28" s="34"/>
    </row>
    <row r="29" spans="1:34" x14ac:dyDescent="0.25">
      <c r="A29" s="54">
        <v>19</v>
      </c>
      <c r="B29" s="54" t="s">
        <v>994</v>
      </c>
      <c r="C29" s="54"/>
      <c r="D29" s="54"/>
      <c r="E29" s="55" t="s">
        <v>768</v>
      </c>
      <c r="F29" s="55" t="str">
        <f t="shared" si="0"/>
        <v>A</v>
      </c>
      <c r="G29" s="56">
        <v>16</v>
      </c>
      <c r="H29" s="57" t="s">
        <v>91</v>
      </c>
      <c r="I29" s="58" t="s">
        <v>76</v>
      </c>
      <c r="J29" s="58" t="s">
        <v>105</v>
      </c>
      <c r="K29" s="115">
        <f t="shared" si="1"/>
        <v>2.8299999999999999E-2</v>
      </c>
      <c r="L29" s="54"/>
      <c r="M29" s="54"/>
      <c r="N29" s="54"/>
      <c r="O29" s="54"/>
      <c r="P29" s="54"/>
      <c r="Q29" s="54"/>
      <c r="R29" s="54"/>
      <c r="S29" s="54"/>
      <c r="T29" s="54"/>
      <c r="U29" s="54"/>
      <c r="V29" s="54"/>
      <c r="W29" s="19">
        <f t="shared" si="2"/>
        <v>1</v>
      </c>
      <c r="X29" s="61">
        <f t="shared" si="3"/>
        <v>1</v>
      </c>
      <c r="Y29" s="33"/>
      <c r="Z29" s="34"/>
      <c r="AA29" s="34"/>
      <c r="AB29" s="34"/>
      <c r="AC29" s="34"/>
      <c r="AD29" s="34"/>
      <c r="AE29" s="34"/>
      <c r="AF29" s="34">
        <v>1</v>
      </c>
      <c r="AG29" s="34"/>
      <c r="AH29" s="34"/>
    </row>
    <row r="30" spans="1:34" x14ac:dyDescent="0.25">
      <c r="A30" s="54">
        <v>20</v>
      </c>
      <c r="B30" s="54" t="s">
        <v>196</v>
      </c>
      <c r="C30" s="54" t="s">
        <v>39</v>
      </c>
      <c r="D30" s="54"/>
      <c r="E30" s="54" t="s">
        <v>550</v>
      </c>
      <c r="F30" s="55" t="str">
        <f t="shared" si="0"/>
        <v>A</v>
      </c>
      <c r="G30" s="56">
        <v>24</v>
      </c>
      <c r="H30" s="57" t="s">
        <v>56</v>
      </c>
      <c r="I30" s="58" t="s">
        <v>78</v>
      </c>
      <c r="J30" s="58" t="s">
        <v>78</v>
      </c>
      <c r="K30" s="115">
        <f t="shared" si="1"/>
        <v>0</v>
      </c>
      <c r="L30" s="54"/>
      <c r="M30" s="54"/>
      <c r="N30" s="54"/>
      <c r="O30" s="54"/>
      <c r="P30" s="54"/>
      <c r="Q30" s="54"/>
      <c r="R30" s="54"/>
      <c r="S30" s="54"/>
      <c r="T30" s="54"/>
      <c r="U30" s="54"/>
      <c r="V30" s="54"/>
      <c r="W30" s="19">
        <f t="shared" si="2"/>
        <v>0</v>
      </c>
      <c r="X30" s="61">
        <f t="shared" si="3"/>
        <v>0</v>
      </c>
      <c r="Y30" s="33"/>
      <c r="Z30" s="34"/>
      <c r="AA30" s="34"/>
      <c r="AB30" s="34"/>
      <c r="AC30" s="34"/>
      <c r="AD30" s="34"/>
      <c r="AE30" s="34"/>
      <c r="AF30" s="34"/>
      <c r="AG30" s="34"/>
      <c r="AH30" s="34"/>
    </row>
    <row r="31" spans="1:34" x14ac:dyDescent="0.25">
      <c r="A31" s="85">
        <v>21</v>
      </c>
      <c r="B31" s="85" t="s">
        <v>125</v>
      </c>
      <c r="C31" s="85" t="s">
        <v>39</v>
      </c>
      <c r="D31" s="85"/>
      <c r="E31" s="85" t="s">
        <v>550</v>
      </c>
      <c r="F31" s="55" t="str">
        <f t="shared" si="0"/>
        <v>B</v>
      </c>
      <c r="G31" s="86">
        <v>1</v>
      </c>
      <c r="H31" s="87" t="s">
        <v>236</v>
      </c>
      <c r="I31" s="25" t="s">
        <v>995</v>
      </c>
      <c r="J31" s="25" t="s">
        <v>996</v>
      </c>
      <c r="K31" s="116">
        <f t="shared" si="1"/>
        <v>7.6692999999999998</v>
      </c>
      <c r="L31" s="85">
        <v>2</v>
      </c>
      <c r="M31" s="85"/>
      <c r="N31" s="85"/>
      <c r="O31" s="85"/>
      <c r="P31" s="85"/>
      <c r="Q31" s="85"/>
      <c r="R31" s="85"/>
      <c r="S31" s="85"/>
      <c r="T31" s="85"/>
      <c r="U31" s="85"/>
      <c r="V31" s="85"/>
      <c r="W31" s="19">
        <f t="shared" si="2"/>
        <v>3</v>
      </c>
      <c r="X31" s="36">
        <f t="shared" si="3"/>
        <v>5</v>
      </c>
      <c r="Y31" s="33"/>
      <c r="Z31" s="34">
        <v>1</v>
      </c>
      <c r="AA31" s="34"/>
      <c r="AB31" s="34"/>
      <c r="AC31" s="34"/>
      <c r="AD31" s="34">
        <v>1</v>
      </c>
      <c r="AE31" s="34"/>
      <c r="AF31" s="34">
        <v>1</v>
      </c>
      <c r="AG31" s="34"/>
      <c r="AH31" s="34"/>
    </row>
    <row r="32" spans="1:34" x14ac:dyDescent="0.25">
      <c r="A32" s="54">
        <v>22</v>
      </c>
      <c r="B32" s="85" t="s">
        <v>538</v>
      </c>
      <c r="C32" s="85" t="s">
        <v>349</v>
      </c>
      <c r="D32" s="85"/>
      <c r="E32" s="85" t="s">
        <v>550</v>
      </c>
      <c r="F32" s="55" t="str">
        <f t="shared" si="0"/>
        <v>B</v>
      </c>
      <c r="G32" s="86">
        <v>2</v>
      </c>
      <c r="H32" s="87" t="s">
        <v>45</v>
      </c>
      <c r="I32" s="25" t="s">
        <v>999</v>
      </c>
      <c r="J32" s="25" t="s">
        <v>1000</v>
      </c>
      <c r="K32" s="116">
        <f t="shared" si="1"/>
        <v>5.7448999999999995</v>
      </c>
      <c r="L32" s="85">
        <v>1</v>
      </c>
      <c r="M32" s="85"/>
      <c r="N32" s="85"/>
      <c r="O32" s="85"/>
      <c r="P32" s="85"/>
      <c r="Q32" s="85">
        <v>2</v>
      </c>
      <c r="R32" s="85"/>
      <c r="S32" s="85"/>
      <c r="T32" s="85"/>
      <c r="U32" s="85"/>
      <c r="V32" s="85"/>
      <c r="W32" s="19">
        <f t="shared" si="2"/>
        <v>8</v>
      </c>
      <c r="X32" s="36">
        <f t="shared" si="3"/>
        <v>11</v>
      </c>
      <c r="Y32" s="33"/>
      <c r="Z32" s="34">
        <v>7</v>
      </c>
      <c r="AA32" s="34"/>
      <c r="AB32" s="34"/>
      <c r="AC32" s="34"/>
      <c r="AD32" s="34"/>
      <c r="AE32" s="34"/>
      <c r="AF32" s="34">
        <v>1</v>
      </c>
      <c r="AG32" s="34"/>
      <c r="AH32" s="34"/>
    </row>
    <row r="33" spans="1:34" x14ac:dyDescent="0.25">
      <c r="A33" s="54">
        <v>23</v>
      </c>
      <c r="B33" s="54" t="s">
        <v>447</v>
      </c>
      <c r="C33" s="54" t="s">
        <v>162</v>
      </c>
      <c r="D33" s="54"/>
      <c r="E33" s="54" t="s">
        <v>550</v>
      </c>
      <c r="F33" s="55" t="str">
        <f t="shared" si="0"/>
        <v>B</v>
      </c>
      <c r="G33" s="56">
        <v>3</v>
      </c>
      <c r="H33" s="57" t="s">
        <v>237</v>
      </c>
      <c r="I33" s="58" t="s">
        <v>372</v>
      </c>
      <c r="J33" s="58" t="s">
        <v>373</v>
      </c>
      <c r="K33" s="115">
        <f t="shared" si="1"/>
        <v>1.0753999999999999</v>
      </c>
      <c r="L33" s="54"/>
      <c r="M33" s="54"/>
      <c r="N33" s="54"/>
      <c r="O33" s="54"/>
      <c r="P33" s="54"/>
      <c r="Q33" s="54"/>
      <c r="R33" s="54"/>
      <c r="S33" s="54"/>
      <c r="T33" s="54">
        <v>4</v>
      </c>
      <c r="U33" s="54"/>
      <c r="V33" s="54"/>
      <c r="W33" s="19">
        <f t="shared" si="2"/>
        <v>7</v>
      </c>
      <c r="X33" s="61">
        <f t="shared" si="3"/>
        <v>11</v>
      </c>
      <c r="Y33" s="33"/>
      <c r="Z33" s="34">
        <v>3</v>
      </c>
      <c r="AA33" s="34"/>
      <c r="AB33" s="34"/>
      <c r="AC33" s="34">
        <v>2</v>
      </c>
      <c r="AD33" s="34"/>
      <c r="AE33" s="34"/>
      <c r="AF33" s="34">
        <v>2</v>
      </c>
      <c r="AG33" s="34"/>
      <c r="AH33" s="34"/>
    </row>
    <row r="34" spans="1:34" x14ac:dyDescent="0.25">
      <c r="A34" s="85">
        <v>24</v>
      </c>
      <c r="B34" s="54" t="s">
        <v>285</v>
      </c>
      <c r="C34" s="54"/>
      <c r="D34" s="54"/>
      <c r="E34" s="54" t="s">
        <v>670</v>
      </c>
      <c r="F34" s="55" t="str">
        <f t="shared" si="0"/>
        <v>B</v>
      </c>
      <c r="G34" s="56">
        <v>4</v>
      </c>
      <c r="H34" s="57" t="s">
        <v>64</v>
      </c>
      <c r="I34" s="58" t="s">
        <v>729</v>
      </c>
      <c r="J34" s="58" t="s">
        <v>730</v>
      </c>
      <c r="K34" s="115">
        <f t="shared" si="1"/>
        <v>0.87729999999999997</v>
      </c>
      <c r="L34" s="54"/>
      <c r="M34" s="54"/>
      <c r="N34" s="54"/>
      <c r="O34" s="54">
        <v>1</v>
      </c>
      <c r="P34" s="54"/>
      <c r="Q34" s="54"/>
      <c r="R34" s="54"/>
      <c r="S34" s="54"/>
      <c r="T34" s="54"/>
      <c r="U34" s="54"/>
      <c r="V34" s="54"/>
      <c r="W34" s="19">
        <f t="shared" si="2"/>
        <v>18</v>
      </c>
      <c r="X34" s="61">
        <f t="shared" si="3"/>
        <v>19</v>
      </c>
      <c r="Y34" s="33"/>
      <c r="Z34" s="34">
        <v>15</v>
      </c>
      <c r="AA34" s="34"/>
      <c r="AB34" s="34"/>
      <c r="AC34" s="34"/>
      <c r="AD34" s="34"/>
      <c r="AE34" s="34"/>
      <c r="AF34" s="34">
        <v>3</v>
      </c>
      <c r="AG34" s="34"/>
      <c r="AH34" s="34"/>
    </row>
    <row r="35" spans="1:34" x14ac:dyDescent="0.25">
      <c r="A35" s="85">
        <v>25</v>
      </c>
      <c r="B35" s="85" t="s">
        <v>148</v>
      </c>
      <c r="C35" s="85" t="s">
        <v>43</v>
      </c>
      <c r="D35" s="85"/>
      <c r="E35" s="85" t="s">
        <v>550</v>
      </c>
      <c r="F35" s="55" t="str">
        <f t="shared" si="0"/>
        <v>B</v>
      </c>
      <c r="G35" s="86">
        <v>5</v>
      </c>
      <c r="H35" s="87" t="s">
        <v>65</v>
      </c>
      <c r="I35" s="25" t="s">
        <v>366</v>
      </c>
      <c r="J35" s="25" t="s">
        <v>367</v>
      </c>
      <c r="K35" s="116">
        <f t="shared" si="1"/>
        <v>0.84899999999999998</v>
      </c>
      <c r="L35" s="85"/>
      <c r="M35" s="85"/>
      <c r="N35" s="85"/>
      <c r="O35" s="85"/>
      <c r="P35" s="85"/>
      <c r="Q35" s="85"/>
      <c r="R35" s="85"/>
      <c r="S35" s="85"/>
      <c r="T35" s="85">
        <v>1</v>
      </c>
      <c r="U35" s="85"/>
      <c r="V35" s="85"/>
      <c r="W35" s="19">
        <f t="shared" si="2"/>
        <v>24</v>
      </c>
      <c r="X35" s="36">
        <f t="shared" si="3"/>
        <v>25</v>
      </c>
      <c r="Y35" s="33"/>
      <c r="Z35" s="34">
        <v>20</v>
      </c>
      <c r="AA35" s="34"/>
      <c r="AB35" s="34"/>
      <c r="AC35" s="34"/>
      <c r="AD35" s="34"/>
      <c r="AE35" s="34"/>
      <c r="AF35" s="34">
        <v>3</v>
      </c>
      <c r="AG35" s="34"/>
      <c r="AH35" s="34">
        <v>1</v>
      </c>
    </row>
    <row r="36" spans="1:34" x14ac:dyDescent="0.25">
      <c r="A36" s="54">
        <v>26</v>
      </c>
      <c r="B36" s="85" t="s">
        <v>647</v>
      </c>
      <c r="C36" s="85" t="s">
        <v>49</v>
      </c>
      <c r="D36" s="85"/>
      <c r="E36" s="85" t="s">
        <v>163</v>
      </c>
      <c r="F36" s="55" t="str">
        <f t="shared" si="0"/>
        <v>B</v>
      </c>
      <c r="G36" s="86">
        <v>6</v>
      </c>
      <c r="H36" s="87" t="s">
        <v>235</v>
      </c>
      <c r="I36" s="25" t="s">
        <v>220</v>
      </c>
      <c r="J36" s="25" t="s">
        <v>221</v>
      </c>
      <c r="K36" s="116">
        <f t="shared" si="1"/>
        <v>0.7641</v>
      </c>
      <c r="L36" s="85"/>
      <c r="M36" s="85"/>
      <c r="N36" s="85"/>
      <c r="O36" s="85"/>
      <c r="P36" s="85"/>
      <c r="Q36" s="85"/>
      <c r="R36" s="85"/>
      <c r="S36" s="85"/>
      <c r="T36" s="85"/>
      <c r="U36" s="85"/>
      <c r="V36" s="85">
        <v>1</v>
      </c>
      <c r="W36" s="19">
        <f t="shared" si="2"/>
        <v>6</v>
      </c>
      <c r="X36" s="36">
        <f t="shared" si="3"/>
        <v>7</v>
      </c>
      <c r="Y36" s="33"/>
      <c r="Z36" s="34">
        <v>3</v>
      </c>
      <c r="AA36" s="34"/>
      <c r="AB36" s="34">
        <v>1</v>
      </c>
      <c r="AC36" s="34"/>
      <c r="AD36" s="34"/>
      <c r="AE36" s="34"/>
      <c r="AF36" s="34">
        <v>2</v>
      </c>
      <c r="AG36" s="34"/>
      <c r="AH36" s="34"/>
    </row>
    <row r="37" spans="1:34" x14ac:dyDescent="0.25">
      <c r="A37" s="54">
        <v>27</v>
      </c>
      <c r="B37" s="54" t="s">
        <v>581</v>
      </c>
      <c r="C37" s="54" t="s">
        <v>127</v>
      </c>
      <c r="D37" s="54"/>
      <c r="E37" s="54" t="s">
        <v>163</v>
      </c>
      <c r="F37" s="55" t="str">
        <f t="shared" si="0"/>
        <v>B</v>
      </c>
      <c r="G37" s="56">
        <v>7</v>
      </c>
      <c r="H37" s="57" t="s">
        <v>292</v>
      </c>
      <c r="I37" s="58" t="s">
        <v>82</v>
      </c>
      <c r="J37" s="58" t="s">
        <v>117</v>
      </c>
      <c r="K37" s="115">
        <f t="shared" si="1"/>
        <v>0.65089999999999992</v>
      </c>
      <c r="L37" s="54"/>
      <c r="M37" s="54"/>
      <c r="N37" s="54"/>
      <c r="O37" s="54"/>
      <c r="P37" s="54"/>
      <c r="Q37" s="54"/>
      <c r="R37" s="54"/>
      <c r="S37" s="54"/>
      <c r="T37" s="54"/>
      <c r="U37" s="54"/>
      <c r="V37" s="54">
        <v>2</v>
      </c>
      <c r="W37" s="19">
        <f t="shared" si="2"/>
        <v>2</v>
      </c>
      <c r="X37" s="61">
        <f t="shared" si="3"/>
        <v>4</v>
      </c>
      <c r="Y37" s="33"/>
      <c r="Z37" s="34">
        <v>1</v>
      </c>
      <c r="AA37" s="34"/>
      <c r="AB37" s="34"/>
      <c r="AC37" s="34"/>
      <c r="AD37" s="34"/>
      <c r="AE37" s="34"/>
      <c r="AF37" s="34">
        <v>1</v>
      </c>
      <c r="AG37" s="34"/>
      <c r="AH37" s="34"/>
    </row>
    <row r="38" spans="1:34" x14ac:dyDescent="0.25">
      <c r="A38" s="54">
        <v>28</v>
      </c>
      <c r="B38" s="85" t="s">
        <v>527</v>
      </c>
      <c r="C38" s="85" t="s">
        <v>39</v>
      </c>
      <c r="D38" s="85" t="s">
        <v>29</v>
      </c>
      <c r="E38" s="85" t="s">
        <v>550</v>
      </c>
      <c r="F38" s="55" t="str">
        <f t="shared" si="0"/>
        <v>B</v>
      </c>
      <c r="G38" s="86">
        <v>8</v>
      </c>
      <c r="H38" s="87" t="s">
        <v>354</v>
      </c>
      <c r="I38" s="25" t="s">
        <v>226</v>
      </c>
      <c r="J38" s="25" t="s">
        <v>227</v>
      </c>
      <c r="K38" s="116">
        <f t="shared" si="1"/>
        <v>0.59429999999999994</v>
      </c>
      <c r="L38" s="85"/>
      <c r="M38" s="85"/>
      <c r="N38" s="85"/>
      <c r="O38" s="85">
        <v>1</v>
      </c>
      <c r="P38" s="85"/>
      <c r="Q38" s="85"/>
      <c r="R38" s="85"/>
      <c r="S38" s="85"/>
      <c r="T38" s="85"/>
      <c r="U38" s="85"/>
      <c r="V38" s="85"/>
      <c r="W38" s="19">
        <f t="shared" si="2"/>
        <v>8</v>
      </c>
      <c r="X38" s="36">
        <f t="shared" si="3"/>
        <v>9</v>
      </c>
      <c r="Y38" s="33">
        <v>1</v>
      </c>
      <c r="Z38" s="34">
        <v>5</v>
      </c>
      <c r="AA38" s="34"/>
      <c r="AB38" s="34"/>
      <c r="AC38" s="34"/>
      <c r="AD38" s="34">
        <v>1</v>
      </c>
      <c r="AE38" s="34"/>
      <c r="AF38" s="34">
        <v>1</v>
      </c>
      <c r="AG38" s="34"/>
      <c r="AH38" s="34"/>
    </row>
    <row r="39" spans="1:34" x14ac:dyDescent="0.25">
      <c r="A39" s="85">
        <v>29</v>
      </c>
      <c r="B39" s="54" t="s">
        <v>575</v>
      </c>
      <c r="C39" s="54" t="s">
        <v>335</v>
      </c>
      <c r="D39" s="54"/>
      <c r="E39" s="54" t="s">
        <v>163</v>
      </c>
      <c r="F39" s="55" t="str">
        <f t="shared" si="0"/>
        <v>B</v>
      </c>
      <c r="G39" s="56">
        <v>9</v>
      </c>
      <c r="H39" s="57" t="s">
        <v>344</v>
      </c>
      <c r="I39" s="58" t="s">
        <v>72</v>
      </c>
      <c r="J39" s="58" t="s">
        <v>108</v>
      </c>
      <c r="K39" s="115">
        <f t="shared" si="1"/>
        <v>0.53769999999999996</v>
      </c>
      <c r="L39" s="54"/>
      <c r="M39" s="54"/>
      <c r="N39" s="54"/>
      <c r="O39" s="54"/>
      <c r="P39" s="54"/>
      <c r="Q39" s="54">
        <v>1</v>
      </c>
      <c r="R39" s="54"/>
      <c r="S39" s="54"/>
      <c r="T39" s="54"/>
      <c r="U39" s="54"/>
      <c r="V39" s="54"/>
      <c r="W39" s="19">
        <f t="shared" si="2"/>
        <v>12</v>
      </c>
      <c r="X39" s="61">
        <f t="shared" si="3"/>
        <v>13</v>
      </c>
      <c r="Y39" s="33"/>
      <c r="Z39" s="34">
        <v>9</v>
      </c>
      <c r="AA39" s="34"/>
      <c r="AB39" s="34"/>
      <c r="AC39" s="34"/>
      <c r="AD39" s="34"/>
      <c r="AE39" s="34"/>
      <c r="AF39" s="34">
        <v>3</v>
      </c>
      <c r="AG39" s="34"/>
      <c r="AH39" s="34"/>
    </row>
    <row r="40" spans="1:34" x14ac:dyDescent="0.25">
      <c r="A40" s="54">
        <v>30</v>
      </c>
      <c r="B40" s="54" t="s">
        <v>546</v>
      </c>
      <c r="C40" s="54" t="s">
        <v>49</v>
      </c>
      <c r="D40" s="54"/>
      <c r="E40" s="54" t="s">
        <v>550</v>
      </c>
      <c r="F40" s="55" t="str">
        <f t="shared" si="0"/>
        <v>B</v>
      </c>
      <c r="G40" s="56">
        <v>10</v>
      </c>
      <c r="H40" s="57" t="s">
        <v>341</v>
      </c>
      <c r="I40" s="58" t="s">
        <v>624</v>
      </c>
      <c r="J40" s="58" t="s">
        <v>616</v>
      </c>
      <c r="K40" s="115">
        <f t="shared" si="1"/>
        <v>0.48109999999999997</v>
      </c>
      <c r="L40" s="54"/>
      <c r="M40" s="54"/>
      <c r="N40" s="54"/>
      <c r="O40" s="54"/>
      <c r="P40" s="54"/>
      <c r="Q40" s="54"/>
      <c r="R40" s="54"/>
      <c r="S40" s="54"/>
      <c r="T40" s="54"/>
      <c r="U40" s="54"/>
      <c r="V40" s="54">
        <v>1</v>
      </c>
      <c r="W40" s="19">
        <f t="shared" si="2"/>
        <v>6</v>
      </c>
      <c r="X40" s="61">
        <f t="shared" si="3"/>
        <v>7</v>
      </c>
      <c r="Y40" s="33"/>
      <c r="Z40" s="34">
        <v>5</v>
      </c>
      <c r="AA40" s="34"/>
      <c r="AB40" s="34"/>
      <c r="AC40" s="34"/>
      <c r="AD40" s="34"/>
      <c r="AE40" s="34"/>
      <c r="AF40" s="34">
        <v>1</v>
      </c>
      <c r="AG40" s="34"/>
      <c r="AH40" s="34"/>
    </row>
    <row r="41" spans="1:34" x14ac:dyDescent="0.25">
      <c r="A41" s="85">
        <v>31</v>
      </c>
      <c r="B41" s="85" t="s">
        <v>130</v>
      </c>
      <c r="C41" s="85" t="s">
        <v>39</v>
      </c>
      <c r="D41" s="85"/>
      <c r="E41" s="85" t="s">
        <v>550</v>
      </c>
      <c r="F41" s="55" t="str">
        <f t="shared" si="0"/>
        <v>B</v>
      </c>
      <c r="G41" s="86">
        <v>11</v>
      </c>
      <c r="H41" s="87" t="s">
        <v>300</v>
      </c>
      <c r="I41" s="25" t="s">
        <v>475</v>
      </c>
      <c r="J41" s="25" t="s">
        <v>313</v>
      </c>
      <c r="K41" s="116">
        <f t="shared" si="1"/>
        <v>0.46694999999999998</v>
      </c>
      <c r="L41" s="85"/>
      <c r="M41" s="85"/>
      <c r="N41" s="85"/>
      <c r="O41" s="85"/>
      <c r="P41" s="85"/>
      <c r="Q41" s="85"/>
      <c r="R41" s="85"/>
      <c r="S41" s="85"/>
      <c r="T41" s="85"/>
      <c r="U41" s="85"/>
      <c r="V41" s="85">
        <v>1</v>
      </c>
      <c r="W41" s="19">
        <f t="shared" si="2"/>
        <v>7</v>
      </c>
      <c r="X41" s="36">
        <f t="shared" si="3"/>
        <v>8</v>
      </c>
      <c r="Y41" s="33"/>
      <c r="Z41" s="34">
        <v>4</v>
      </c>
      <c r="AA41" s="34"/>
      <c r="AB41" s="34"/>
      <c r="AC41" s="34">
        <v>2</v>
      </c>
      <c r="AD41" s="34"/>
      <c r="AE41" s="34"/>
      <c r="AF41" s="34">
        <v>1</v>
      </c>
      <c r="AG41" s="34"/>
      <c r="AH41" s="34"/>
    </row>
    <row r="42" spans="1:34" x14ac:dyDescent="0.25">
      <c r="A42" s="54">
        <v>32</v>
      </c>
      <c r="B42" s="54" t="s">
        <v>132</v>
      </c>
      <c r="C42" s="54" t="s">
        <v>49</v>
      </c>
      <c r="D42" s="54"/>
      <c r="E42" s="54" t="s">
        <v>550</v>
      </c>
      <c r="F42" s="55" t="str">
        <f t="shared" si="0"/>
        <v>B</v>
      </c>
      <c r="G42" s="56">
        <v>12</v>
      </c>
      <c r="H42" s="57" t="s">
        <v>61</v>
      </c>
      <c r="I42" s="58" t="s">
        <v>87</v>
      </c>
      <c r="J42" s="58" t="s">
        <v>120</v>
      </c>
      <c r="K42" s="115">
        <f t="shared" si="1"/>
        <v>0.3962</v>
      </c>
      <c r="L42" s="54"/>
      <c r="M42" s="54"/>
      <c r="N42" s="54"/>
      <c r="O42" s="54"/>
      <c r="P42" s="54"/>
      <c r="Q42" s="54"/>
      <c r="R42" s="54"/>
      <c r="S42" s="54"/>
      <c r="T42" s="54"/>
      <c r="U42" s="54"/>
      <c r="V42" s="54"/>
      <c r="W42" s="19">
        <f t="shared" si="2"/>
        <v>14</v>
      </c>
      <c r="X42" s="61">
        <f t="shared" si="3"/>
        <v>14</v>
      </c>
      <c r="Y42" s="33"/>
      <c r="Z42" s="34">
        <v>10</v>
      </c>
      <c r="AA42" s="34"/>
      <c r="AB42" s="34">
        <v>1</v>
      </c>
      <c r="AC42" s="34"/>
      <c r="AD42" s="34"/>
      <c r="AE42" s="34">
        <v>1</v>
      </c>
      <c r="AF42" s="34">
        <v>2</v>
      </c>
      <c r="AG42" s="34"/>
      <c r="AH42" s="34"/>
    </row>
    <row r="43" spans="1:34" x14ac:dyDescent="0.25">
      <c r="A43" s="54">
        <v>33</v>
      </c>
      <c r="B43" s="54" t="s">
        <v>141</v>
      </c>
      <c r="C43" s="54" t="s">
        <v>39</v>
      </c>
      <c r="D43" s="54"/>
      <c r="E43" s="54" t="s">
        <v>550</v>
      </c>
      <c r="F43" s="55" t="str">
        <f t="shared" ref="F43:F76" si="4">LEFT(H43,1)</f>
        <v>B</v>
      </c>
      <c r="G43" s="56">
        <v>13</v>
      </c>
      <c r="H43" s="57" t="s">
        <v>266</v>
      </c>
      <c r="I43" s="58" t="s">
        <v>1001</v>
      </c>
      <c r="J43" s="58" t="s">
        <v>1002</v>
      </c>
      <c r="K43" s="115">
        <f t="shared" ref="K43:K74" si="5">J43*0.0283</f>
        <v>0.29714999999999997</v>
      </c>
      <c r="L43" s="54"/>
      <c r="M43" s="54"/>
      <c r="N43" s="54"/>
      <c r="O43" s="54"/>
      <c r="P43" s="54"/>
      <c r="Q43" s="54"/>
      <c r="R43" s="54"/>
      <c r="S43" s="54"/>
      <c r="T43" s="54"/>
      <c r="U43" s="54"/>
      <c r="V43" s="54">
        <v>1</v>
      </c>
      <c r="W43" s="19">
        <f t="shared" ref="W43:W74" si="6">SUM(Y43:AH43)</f>
        <v>7</v>
      </c>
      <c r="X43" s="61">
        <f t="shared" ref="X43:X74" si="7">SUM(L43:W43)</f>
        <v>8</v>
      </c>
      <c r="Y43" s="33"/>
      <c r="Z43" s="34">
        <v>4</v>
      </c>
      <c r="AA43" s="34"/>
      <c r="AB43" s="34"/>
      <c r="AC43" s="34"/>
      <c r="AD43" s="34"/>
      <c r="AE43" s="34"/>
      <c r="AF43" s="34">
        <v>3</v>
      </c>
      <c r="AG43" s="34"/>
      <c r="AH43" s="34"/>
    </row>
    <row r="44" spans="1:34" x14ac:dyDescent="0.25">
      <c r="A44" s="85">
        <v>34</v>
      </c>
      <c r="B44" s="54" t="s">
        <v>206</v>
      </c>
      <c r="C44" s="54" t="s">
        <v>505</v>
      </c>
      <c r="D44" s="54"/>
      <c r="E44" s="54" t="s">
        <v>768</v>
      </c>
      <c r="F44" s="55" t="str">
        <f t="shared" si="4"/>
        <v>B</v>
      </c>
      <c r="G44" s="56">
        <v>14</v>
      </c>
      <c r="H44" s="57" t="s">
        <v>297</v>
      </c>
      <c r="I44" s="58" t="s">
        <v>461</v>
      </c>
      <c r="J44" s="58" t="s">
        <v>462</v>
      </c>
      <c r="K44" s="115">
        <f t="shared" si="5"/>
        <v>0.28299999999999997</v>
      </c>
      <c r="L44" s="54"/>
      <c r="M44" s="54"/>
      <c r="N44" s="54"/>
      <c r="O44" s="54"/>
      <c r="P44" s="54"/>
      <c r="Q44" s="54"/>
      <c r="R44" s="54"/>
      <c r="S44" s="54"/>
      <c r="T44" s="54"/>
      <c r="U44" s="54"/>
      <c r="V44" s="54"/>
      <c r="W44" s="19">
        <f t="shared" si="6"/>
        <v>10</v>
      </c>
      <c r="X44" s="61">
        <f t="shared" si="7"/>
        <v>10</v>
      </c>
      <c r="Y44" s="33"/>
      <c r="Z44" s="34">
        <v>5</v>
      </c>
      <c r="AA44" s="34"/>
      <c r="AB44" s="34"/>
      <c r="AC44" s="34"/>
      <c r="AD44" s="34"/>
      <c r="AE44" s="34"/>
      <c r="AF44" s="34">
        <v>5</v>
      </c>
      <c r="AG44" s="34"/>
      <c r="AH44" s="34"/>
    </row>
    <row r="45" spans="1:34" x14ac:dyDescent="0.25">
      <c r="A45" s="54">
        <v>35</v>
      </c>
      <c r="B45" s="54" t="s">
        <v>547</v>
      </c>
      <c r="C45" s="54" t="s">
        <v>49</v>
      </c>
      <c r="D45" s="54"/>
      <c r="E45" s="54" t="s">
        <v>550</v>
      </c>
      <c r="F45" s="55" t="str">
        <f t="shared" si="4"/>
        <v>B</v>
      </c>
      <c r="G45" s="56">
        <v>15</v>
      </c>
      <c r="H45" s="57" t="s">
        <v>361</v>
      </c>
      <c r="I45" s="58" t="s">
        <v>278</v>
      </c>
      <c r="J45" s="58" t="s">
        <v>317</v>
      </c>
      <c r="K45" s="115">
        <f t="shared" si="5"/>
        <v>0.22639999999999999</v>
      </c>
      <c r="L45" s="54"/>
      <c r="M45" s="54"/>
      <c r="N45" s="54"/>
      <c r="O45" s="54"/>
      <c r="P45" s="54"/>
      <c r="Q45" s="54"/>
      <c r="R45" s="54"/>
      <c r="S45" s="54"/>
      <c r="T45" s="54"/>
      <c r="U45" s="54"/>
      <c r="V45" s="54"/>
      <c r="W45" s="19">
        <f t="shared" si="6"/>
        <v>8</v>
      </c>
      <c r="X45" s="61">
        <f t="shared" si="7"/>
        <v>8</v>
      </c>
      <c r="Y45" s="33"/>
      <c r="Z45" s="34">
        <v>5</v>
      </c>
      <c r="AA45" s="34"/>
      <c r="AB45" s="34"/>
      <c r="AC45" s="34"/>
      <c r="AD45" s="34"/>
      <c r="AE45" s="34"/>
      <c r="AF45" s="34">
        <v>3</v>
      </c>
      <c r="AG45" s="34"/>
      <c r="AH45" s="34"/>
    </row>
    <row r="46" spans="1:34" x14ac:dyDescent="0.25">
      <c r="A46" s="54">
        <v>36</v>
      </c>
      <c r="B46" s="54" t="s">
        <v>207</v>
      </c>
      <c r="C46" s="54" t="s">
        <v>43</v>
      </c>
      <c r="D46" s="54"/>
      <c r="E46" s="54" t="s">
        <v>550</v>
      </c>
      <c r="F46" s="55" t="str">
        <f t="shared" si="4"/>
        <v>B</v>
      </c>
      <c r="G46" s="56">
        <v>16</v>
      </c>
      <c r="H46" s="57" t="s">
        <v>371</v>
      </c>
      <c r="I46" s="58" t="s">
        <v>233</v>
      </c>
      <c r="J46" s="58" t="s">
        <v>234</v>
      </c>
      <c r="K46" s="115">
        <f t="shared" si="5"/>
        <v>0.1981</v>
      </c>
      <c r="L46" s="54"/>
      <c r="M46" s="54"/>
      <c r="N46" s="54"/>
      <c r="O46" s="54"/>
      <c r="P46" s="54"/>
      <c r="Q46" s="54"/>
      <c r="R46" s="54"/>
      <c r="S46" s="54"/>
      <c r="T46" s="54">
        <v>1</v>
      </c>
      <c r="U46" s="54"/>
      <c r="V46" s="54"/>
      <c r="W46" s="19">
        <f t="shared" si="6"/>
        <v>0</v>
      </c>
      <c r="X46" s="61">
        <f t="shared" si="7"/>
        <v>1</v>
      </c>
      <c r="Y46" s="33"/>
      <c r="Z46" s="34"/>
      <c r="AA46" s="34"/>
      <c r="AB46" s="34"/>
      <c r="AC46" s="34"/>
      <c r="AD46" s="34"/>
      <c r="AE46" s="34"/>
      <c r="AF46" s="34"/>
      <c r="AG46" s="34"/>
      <c r="AH46" s="34"/>
    </row>
    <row r="47" spans="1:34" x14ac:dyDescent="0.25">
      <c r="A47" s="85">
        <v>37</v>
      </c>
      <c r="B47" s="54" t="s">
        <v>136</v>
      </c>
      <c r="C47" s="54"/>
      <c r="D47" s="54"/>
      <c r="E47" s="54" t="s">
        <v>550</v>
      </c>
      <c r="F47" s="55" t="str">
        <f t="shared" si="4"/>
        <v>B</v>
      </c>
      <c r="G47" s="56">
        <v>17</v>
      </c>
      <c r="H47" s="57" t="s">
        <v>296</v>
      </c>
      <c r="I47" s="58" t="s">
        <v>298</v>
      </c>
      <c r="J47" s="58" t="s">
        <v>314</v>
      </c>
      <c r="K47" s="115">
        <f t="shared" si="5"/>
        <v>0.14149999999999999</v>
      </c>
      <c r="L47" s="54"/>
      <c r="M47" s="54"/>
      <c r="N47" s="54"/>
      <c r="O47" s="54"/>
      <c r="P47" s="54"/>
      <c r="Q47" s="54"/>
      <c r="R47" s="54"/>
      <c r="S47" s="54"/>
      <c r="T47" s="54"/>
      <c r="U47" s="54"/>
      <c r="V47" s="54"/>
      <c r="W47" s="19">
        <f t="shared" si="6"/>
        <v>5</v>
      </c>
      <c r="X47" s="61">
        <f t="shared" si="7"/>
        <v>5</v>
      </c>
      <c r="Y47" s="33"/>
      <c r="Z47" s="34">
        <v>2</v>
      </c>
      <c r="AA47" s="34"/>
      <c r="AB47" s="34"/>
      <c r="AC47" s="34"/>
      <c r="AD47" s="34"/>
      <c r="AE47" s="34"/>
      <c r="AF47" s="34">
        <v>2</v>
      </c>
      <c r="AG47" s="34"/>
      <c r="AH47" s="34">
        <v>1</v>
      </c>
    </row>
    <row r="48" spans="1:34" x14ac:dyDescent="0.25">
      <c r="A48" s="54">
        <v>38</v>
      </c>
      <c r="B48" s="85" t="s">
        <v>713</v>
      </c>
      <c r="C48" s="85"/>
      <c r="D48" s="85"/>
      <c r="E48" s="85" t="s">
        <v>550</v>
      </c>
      <c r="F48" s="55" t="str">
        <f t="shared" si="4"/>
        <v>B</v>
      </c>
      <c r="G48" s="86">
        <v>18</v>
      </c>
      <c r="H48" s="87" t="s">
        <v>295</v>
      </c>
      <c r="I48" s="25" t="s">
        <v>279</v>
      </c>
      <c r="J48" s="25" t="s">
        <v>311</v>
      </c>
      <c r="K48" s="116">
        <f t="shared" si="5"/>
        <v>0.1132</v>
      </c>
      <c r="L48" s="85"/>
      <c r="M48" s="85"/>
      <c r="N48" s="85"/>
      <c r="O48" s="85"/>
      <c r="P48" s="85"/>
      <c r="Q48" s="85"/>
      <c r="R48" s="85"/>
      <c r="S48" s="85"/>
      <c r="T48" s="85"/>
      <c r="U48" s="85"/>
      <c r="V48" s="85"/>
      <c r="W48" s="19">
        <f t="shared" si="6"/>
        <v>4</v>
      </c>
      <c r="X48" s="36">
        <f t="shared" si="7"/>
        <v>4</v>
      </c>
      <c r="Y48" s="33"/>
      <c r="Z48" s="34">
        <v>1</v>
      </c>
      <c r="AA48" s="34"/>
      <c r="AB48" s="34"/>
      <c r="AC48" s="34"/>
      <c r="AD48" s="34"/>
      <c r="AE48" s="34"/>
      <c r="AF48" s="34">
        <v>3</v>
      </c>
      <c r="AG48" s="34"/>
      <c r="AH48" s="34"/>
    </row>
    <row r="49" spans="1:34" x14ac:dyDescent="0.25">
      <c r="A49" s="54">
        <v>39</v>
      </c>
      <c r="B49" s="54" t="s">
        <v>137</v>
      </c>
      <c r="C49" s="54" t="s">
        <v>77</v>
      </c>
      <c r="D49" s="54"/>
      <c r="E49" s="54" t="s">
        <v>550</v>
      </c>
      <c r="F49" s="55" t="str">
        <f t="shared" si="4"/>
        <v>B</v>
      </c>
      <c r="G49" s="56">
        <v>19</v>
      </c>
      <c r="H49" s="57" t="s">
        <v>58</v>
      </c>
      <c r="I49" s="58" t="s">
        <v>301</v>
      </c>
      <c r="J49" s="58" t="s">
        <v>315</v>
      </c>
      <c r="K49" s="115">
        <f t="shared" si="5"/>
        <v>8.4900000000000003E-2</v>
      </c>
      <c r="L49" s="54"/>
      <c r="M49" s="54"/>
      <c r="N49" s="54"/>
      <c r="O49" s="54"/>
      <c r="P49" s="54"/>
      <c r="Q49" s="54"/>
      <c r="R49" s="54"/>
      <c r="S49" s="54"/>
      <c r="T49" s="54"/>
      <c r="U49" s="54"/>
      <c r="V49" s="54"/>
      <c r="W49" s="19">
        <f t="shared" si="6"/>
        <v>3</v>
      </c>
      <c r="X49" s="61">
        <f t="shared" si="7"/>
        <v>3</v>
      </c>
      <c r="Y49" s="33"/>
      <c r="Z49" s="34">
        <v>3</v>
      </c>
      <c r="AA49" s="34"/>
      <c r="AB49" s="34"/>
      <c r="AC49" s="34"/>
      <c r="AD49" s="34"/>
      <c r="AE49" s="34"/>
      <c r="AF49" s="34"/>
      <c r="AG49" s="34"/>
      <c r="AH49" s="34"/>
    </row>
    <row r="50" spans="1:34" x14ac:dyDescent="0.25">
      <c r="A50" s="85">
        <v>40</v>
      </c>
      <c r="B50" s="85" t="s">
        <v>640</v>
      </c>
      <c r="C50" s="85"/>
      <c r="D50" s="85"/>
      <c r="E50" s="85" t="s">
        <v>550</v>
      </c>
      <c r="F50" s="55" t="str">
        <f t="shared" si="4"/>
        <v>B</v>
      </c>
      <c r="G50" s="86">
        <v>20</v>
      </c>
      <c r="H50" s="87" t="s">
        <v>97</v>
      </c>
      <c r="I50" s="25" t="s">
        <v>75</v>
      </c>
      <c r="J50" s="25" t="s">
        <v>106</v>
      </c>
      <c r="K50" s="116">
        <f t="shared" si="5"/>
        <v>5.6599999999999998E-2</v>
      </c>
      <c r="L50" s="85"/>
      <c r="M50" s="85"/>
      <c r="N50" s="85"/>
      <c r="O50" s="85"/>
      <c r="P50" s="85"/>
      <c r="Q50" s="85"/>
      <c r="R50" s="85"/>
      <c r="S50" s="85"/>
      <c r="T50" s="85"/>
      <c r="U50" s="85"/>
      <c r="V50" s="85"/>
      <c r="W50" s="19">
        <f t="shared" si="6"/>
        <v>2</v>
      </c>
      <c r="X50" s="36">
        <f t="shared" si="7"/>
        <v>2</v>
      </c>
      <c r="Y50" s="33"/>
      <c r="Z50" s="34">
        <v>1</v>
      </c>
      <c r="AA50" s="34"/>
      <c r="AB50" s="34"/>
      <c r="AC50" s="34"/>
      <c r="AD50" s="34"/>
      <c r="AE50" s="34"/>
      <c r="AF50" s="34">
        <v>1</v>
      </c>
      <c r="AG50" s="34"/>
      <c r="AH50" s="34"/>
    </row>
    <row r="51" spans="1:34" x14ac:dyDescent="0.25">
      <c r="A51" s="54">
        <v>41</v>
      </c>
      <c r="B51" s="54" t="s">
        <v>525</v>
      </c>
      <c r="C51" s="54" t="s">
        <v>49</v>
      </c>
      <c r="D51" s="54"/>
      <c r="E51" s="54" t="s">
        <v>550</v>
      </c>
      <c r="F51" s="55" t="str">
        <f t="shared" si="4"/>
        <v>C</v>
      </c>
      <c r="G51" s="56">
        <v>1</v>
      </c>
      <c r="H51" s="57" t="s">
        <v>477</v>
      </c>
      <c r="I51" s="58" t="s">
        <v>1003</v>
      </c>
      <c r="J51" s="58" t="s">
        <v>1004</v>
      </c>
      <c r="K51" s="115">
        <f t="shared" si="5"/>
        <v>2.83</v>
      </c>
      <c r="L51" s="54">
        <v>1</v>
      </c>
      <c r="M51" s="54"/>
      <c r="N51" s="54"/>
      <c r="O51" s="54"/>
      <c r="P51" s="54"/>
      <c r="Q51" s="54"/>
      <c r="R51" s="54"/>
      <c r="S51" s="54"/>
      <c r="T51" s="54"/>
      <c r="U51" s="54"/>
      <c r="V51" s="54"/>
      <c r="W51" s="19">
        <f t="shared" si="6"/>
        <v>0</v>
      </c>
      <c r="X51" s="61">
        <f t="shared" si="7"/>
        <v>1</v>
      </c>
      <c r="Y51" s="33"/>
      <c r="Z51" s="34"/>
      <c r="AA51" s="34"/>
      <c r="AB51" s="34"/>
      <c r="AC51" s="34"/>
      <c r="AD51" s="34"/>
      <c r="AE51" s="34"/>
      <c r="AF51" s="34"/>
      <c r="AG51" s="34"/>
      <c r="AH51" s="34"/>
    </row>
    <row r="52" spans="1:34" x14ac:dyDescent="0.25">
      <c r="A52" s="54">
        <v>42</v>
      </c>
      <c r="B52" s="54" t="s">
        <v>131</v>
      </c>
      <c r="C52" s="54" t="s">
        <v>49</v>
      </c>
      <c r="D52" s="54"/>
      <c r="E52" s="54" t="s">
        <v>550</v>
      </c>
      <c r="F52" s="55" t="str">
        <f t="shared" si="4"/>
        <v>C</v>
      </c>
      <c r="G52" s="56">
        <v>2</v>
      </c>
      <c r="H52" s="57" t="s">
        <v>428</v>
      </c>
      <c r="I52" s="58" t="s">
        <v>1005</v>
      </c>
      <c r="J52" s="58" t="s">
        <v>1006</v>
      </c>
      <c r="K52" s="115">
        <f t="shared" si="5"/>
        <v>2.2923</v>
      </c>
      <c r="L52" s="54">
        <v>1</v>
      </c>
      <c r="M52" s="54"/>
      <c r="N52" s="54"/>
      <c r="O52" s="54"/>
      <c r="P52" s="54"/>
      <c r="Q52" s="54"/>
      <c r="R52" s="54"/>
      <c r="S52" s="54"/>
      <c r="T52" s="54"/>
      <c r="U52" s="54"/>
      <c r="V52" s="54"/>
      <c r="W52" s="19">
        <f t="shared" si="6"/>
        <v>11</v>
      </c>
      <c r="X52" s="61">
        <f t="shared" si="7"/>
        <v>12</v>
      </c>
      <c r="Y52" s="33"/>
      <c r="Z52" s="34">
        <v>5</v>
      </c>
      <c r="AA52" s="34"/>
      <c r="AB52" s="34"/>
      <c r="AC52" s="34">
        <v>2</v>
      </c>
      <c r="AD52" s="34"/>
      <c r="AE52" s="34"/>
      <c r="AF52" s="34">
        <v>4</v>
      </c>
      <c r="AG52" s="34"/>
      <c r="AH52" s="34"/>
    </row>
    <row r="53" spans="1:34" x14ac:dyDescent="0.25">
      <c r="A53" s="85">
        <v>43</v>
      </c>
      <c r="B53" s="54" t="s">
        <v>410</v>
      </c>
      <c r="C53" s="54" t="s">
        <v>49</v>
      </c>
      <c r="D53" s="54"/>
      <c r="E53" s="54" t="s">
        <v>550</v>
      </c>
      <c r="F53" s="55" t="str">
        <f t="shared" si="4"/>
        <v>C</v>
      </c>
      <c r="G53" s="56">
        <v>3</v>
      </c>
      <c r="H53" s="57" t="s">
        <v>261</v>
      </c>
      <c r="I53" s="58" t="s">
        <v>945</v>
      </c>
      <c r="J53" s="58" t="s">
        <v>946</v>
      </c>
      <c r="K53" s="115">
        <f t="shared" si="5"/>
        <v>1.1036999999999999</v>
      </c>
      <c r="L53" s="54"/>
      <c r="M53" s="54"/>
      <c r="N53" s="54"/>
      <c r="O53" s="54"/>
      <c r="P53" s="54"/>
      <c r="Q53" s="54"/>
      <c r="R53" s="54"/>
      <c r="S53" s="54"/>
      <c r="T53" s="54">
        <v>2</v>
      </c>
      <c r="U53" s="54"/>
      <c r="V53" s="54">
        <v>1</v>
      </c>
      <c r="W53" s="19">
        <f t="shared" si="6"/>
        <v>7</v>
      </c>
      <c r="X53" s="61">
        <f t="shared" si="7"/>
        <v>10</v>
      </c>
      <c r="Y53" s="33"/>
      <c r="Z53" s="34">
        <v>2</v>
      </c>
      <c r="AA53" s="34"/>
      <c r="AB53" s="34"/>
      <c r="AC53" s="34">
        <v>3</v>
      </c>
      <c r="AD53" s="34"/>
      <c r="AE53" s="34"/>
      <c r="AF53" s="34">
        <v>2</v>
      </c>
      <c r="AG53" s="34"/>
      <c r="AH53" s="34"/>
    </row>
    <row r="54" spans="1:34" x14ac:dyDescent="0.25">
      <c r="A54" s="54">
        <v>44</v>
      </c>
      <c r="B54" s="85" t="s">
        <v>134</v>
      </c>
      <c r="C54" s="85" t="s">
        <v>127</v>
      </c>
      <c r="D54" s="85"/>
      <c r="E54" s="85" t="s">
        <v>550</v>
      </c>
      <c r="F54" s="55" t="str">
        <f t="shared" si="4"/>
        <v>C</v>
      </c>
      <c r="G54" s="86">
        <v>4</v>
      </c>
      <c r="H54" s="87" t="s">
        <v>468</v>
      </c>
      <c r="I54" s="25" t="s">
        <v>1007</v>
      </c>
      <c r="J54" s="25" t="s">
        <v>1008</v>
      </c>
      <c r="K54" s="116">
        <f t="shared" si="5"/>
        <v>0.94804999999999995</v>
      </c>
      <c r="L54" s="85"/>
      <c r="M54" s="85"/>
      <c r="N54" s="85"/>
      <c r="O54" s="85"/>
      <c r="P54" s="85"/>
      <c r="Q54" s="85"/>
      <c r="R54" s="85"/>
      <c r="S54" s="85"/>
      <c r="T54" s="85">
        <v>2</v>
      </c>
      <c r="U54" s="85"/>
      <c r="V54" s="85"/>
      <c r="W54" s="19">
        <f t="shared" si="6"/>
        <v>18</v>
      </c>
      <c r="X54" s="36">
        <f t="shared" si="7"/>
        <v>20</v>
      </c>
      <c r="Y54" s="33"/>
      <c r="Z54" s="34">
        <v>13</v>
      </c>
      <c r="AA54" s="34"/>
      <c r="AB54" s="34"/>
      <c r="AC54" s="34">
        <v>3</v>
      </c>
      <c r="AD54" s="34"/>
      <c r="AE54" s="34"/>
      <c r="AF54" s="34">
        <v>2</v>
      </c>
      <c r="AG54" s="34"/>
      <c r="AH54" s="34"/>
    </row>
    <row r="55" spans="1:34" x14ac:dyDescent="0.25">
      <c r="A55" s="54">
        <v>45</v>
      </c>
      <c r="B55" s="85" t="s">
        <v>534</v>
      </c>
      <c r="C55" s="85" t="s">
        <v>162</v>
      </c>
      <c r="D55" s="85"/>
      <c r="E55" s="85" t="s">
        <v>550</v>
      </c>
      <c r="F55" s="55" t="str">
        <f t="shared" si="4"/>
        <v>C</v>
      </c>
      <c r="G55" s="86">
        <v>5</v>
      </c>
      <c r="H55" s="87" t="s">
        <v>467</v>
      </c>
      <c r="I55" s="25" t="s">
        <v>246</v>
      </c>
      <c r="J55" s="25" t="s">
        <v>247</v>
      </c>
      <c r="K55" s="116">
        <f t="shared" si="5"/>
        <v>0.70750000000000002</v>
      </c>
      <c r="L55" s="85"/>
      <c r="M55" s="85"/>
      <c r="N55" s="85"/>
      <c r="O55" s="85"/>
      <c r="P55" s="85"/>
      <c r="Q55" s="85">
        <v>1</v>
      </c>
      <c r="R55" s="85"/>
      <c r="S55" s="85"/>
      <c r="T55" s="85"/>
      <c r="U55" s="85"/>
      <c r="V55" s="85"/>
      <c r="W55" s="19">
        <f t="shared" si="6"/>
        <v>13</v>
      </c>
      <c r="X55" s="36">
        <f t="shared" si="7"/>
        <v>14</v>
      </c>
      <c r="Y55" s="33"/>
      <c r="Z55" s="34">
        <v>7</v>
      </c>
      <c r="AA55" s="34"/>
      <c r="AB55" s="34"/>
      <c r="AC55" s="34"/>
      <c r="AD55" s="34"/>
      <c r="AE55" s="34"/>
      <c r="AF55" s="34">
        <v>6</v>
      </c>
      <c r="AG55" s="34"/>
      <c r="AH55" s="34"/>
    </row>
    <row r="56" spans="1:34" x14ac:dyDescent="0.25">
      <c r="A56" s="85">
        <v>46</v>
      </c>
      <c r="B56" s="54" t="s">
        <v>526</v>
      </c>
      <c r="C56" s="54" t="s">
        <v>53</v>
      </c>
      <c r="D56" s="54"/>
      <c r="E56" s="54" t="s">
        <v>550</v>
      </c>
      <c r="F56" s="55" t="str">
        <f t="shared" si="4"/>
        <v>C</v>
      </c>
      <c r="G56" s="56">
        <v>6</v>
      </c>
      <c r="H56" s="57" t="s">
        <v>476</v>
      </c>
      <c r="I56" s="58" t="s">
        <v>82</v>
      </c>
      <c r="J56" s="58" t="s">
        <v>117</v>
      </c>
      <c r="K56" s="115">
        <f t="shared" si="5"/>
        <v>0.65089999999999992</v>
      </c>
      <c r="L56" s="54"/>
      <c r="M56" s="54"/>
      <c r="N56" s="54"/>
      <c r="O56" s="54"/>
      <c r="P56" s="54"/>
      <c r="Q56" s="54"/>
      <c r="R56" s="54"/>
      <c r="S56" s="54"/>
      <c r="T56" s="54">
        <v>1</v>
      </c>
      <c r="U56" s="54"/>
      <c r="V56" s="54"/>
      <c r="W56" s="19">
        <f t="shared" si="6"/>
        <v>11</v>
      </c>
      <c r="X56" s="61">
        <f t="shared" si="7"/>
        <v>12</v>
      </c>
      <c r="Y56" s="33"/>
      <c r="Z56" s="34">
        <v>9</v>
      </c>
      <c r="AA56" s="34"/>
      <c r="AB56" s="34"/>
      <c r="AC56" s="34">
        <v>1</v>
      </c>
      <c r="AD56" s="34"/>
      <c r="AE56" s="34"/>
      <c r="AF56" s="34">
        <v>1</v>
      </c>
      <c r="AG56" s="34"/>
      <c r="AH56" s="34"/>
    </row>
    <row r="57" spans="1:34" x14ac:dyDescent="0.25">
      <c r="A57" s="54">
        <v>47</v>
      </c>
      <c r="B57" s="85" t="s">
        <v>135</v>
      </c>
      <c r="C57" s="85" t="s">
        <v>39</v>
      </c>
      <c r="D57" s="85"/>
      <c r="E57" s="85" t="s">
        <v>550</v>
      </c>
      <c r="F57" s="55" t="str">
        <f t="shared" si="4"/>
        <v>C</v>
      </c>
      <c r="G57" s="86">
        <v>6</v>
      </c>
      <c r="H57" s="87" t="s">
        <v>469</v>
      </c>
      <c r="I57" s="25" t="s">
        <v>82</v>
      </c>
      <c r="J57" s="25" t="s">
        <v>117</v>
      </c>
      <c r="K57" s="116">
        <f t="shared" si="5"/>
        <v>0.65089999999999992</v>
      </c>
      <c r="L57" s="85"/>
      <c r="M57" s="85"/>
      <c r="N57" s="85"/>
      <c r="O57" s="85"/>
      <c r="P57" s="85"/>
      <c r="Q57" s="85"/>
      <c r="R57" s="85"/>
      <c r="S57" s="85"/>
      <c r="T57" s="85"/>
      <c r="U57" s="85"/>
      <c r="V57" s="85"/>
      <c r="W57" s="19">
        <f t="shared" si="6"/>
        <v>23</v>
      </c>
      <c r="X57" s="36">
        <f t="shared" si="7"/>
        <v>23</v>
      </c>
      <c r="Y57" s="33"/>
      <c r="Z57" s="34">
        <v>18</v>
      </c>
      <c r="AA57" s="34"/>
      <c r="AB57" s="34"/>
      <c r="AC57" s="34"/>
      <c r="AD57" s="34">
        <v>1</v>
      </c>
      <c r="AE57" s="34"/>
      <c r="AF57" s="34">
        <v>3</v>
      </c>
      <c r="AG57" s="34"/>
      <c r="AH57" s="34">
        <v>1</v>
      </c>
    </row>
    <row r="58" spans="1:34" x14ac:dyDescent="0.25">
      <c r="A58" s="54">
        <v>48</v>
      </c>
      <c r="B58" s="54" t="s">
        <v>668</v>
      </c>
      <c r="C58" s="54"/>
      <c r="D58" s="54"/>
      <c r="E58" s="54" t="s">
        <v>550</v>
      </c>
      <c r="F58" s="55" t="str">
        <f t="shared" si="4"/>
        <v>C</v>
      </c>
      <c r="G58" s="56">
        <v>8</v>
      </c>
      <c r="H58" s="57" t="s">
        <v>429</v>
      </c>
      <c r="I58" s="58" t="s">
        <v>223</v>
      </c>
      <c r="J58" s="58" t="s">
        <v>224</v>
      </c>
      <c r="K58" s="115">
        <f t="shared" si="5"/>
        <v>0.62259999999999993</v>
      </c>
      <c r="L58" s="54"/>
      <c r="M58" s="54"/>
      <c r="N58" s="54"/>
      <c r="O58" s="54"/>
      <c r="P58" s="54"/>
      <c r="Q58" s="54"/>
      <c r="R58" s="54"/>
      <c r="S58" s="54"/>
      <c r="T58" s="54">
        <v>1</v>
      </c>
      <c r="U58" s="54"/>
      <c r="V58" s="54"/>
      <c r="W58" s="19">
        <f t="shared" si="6"/>
        <v>14</v>
      </c>
      <c r="X58" s="61">
        <f t="shared" si="7"/>
        <v>15</v>
      </c>
      <c r="Y58" s="33"/>
      <c r="Z58" s="34">
        <v>10</v>
      </c>
      <c r="AA58" s="34"/>
      <c r="AB58" s="34"/>
      <c r="AC58" s="34">
        <v>3</v>
      </c>
      <c r="AD58" s="34"/>
      <c r="AE58" s="34"/>
      <c r="AF58" s="34">
        <v>1</v>
      </c>
      <c r="AG58" s="34"/>
      <c r="AH58" s="34"/>
    </row>
    <row r="59" spans="1:34" x14ac:dyDescent="0.25">
      <c r="A59" s="54">
        <v>49</v>
      </c>
      <c r="B59" s="85" t="s">
        <v>532</v>
      </c>
      <c r="C59" s="85" t="s">
        <v>39</v>
      </c>
      <c r="D59" s="85" t="s">
        <v>29</v>
      </c>
      <c r="E59" s="85" t="s">
        <v>550</v>
      </c>
      <c r="F59" s="55" t="str">
        <f t="shared" si="4"/>
        <v>C</v>
      </c>
      <c r="G59" s="86">
        <v>9</v>
      </c>
      <c r="H59" s="87" t="s">
        <v>463</v>
      </c>
      <c r="I59" s="25" t="s">
        <v>74</v>
      </c>
      <c r="J59" s="25" t="s">
        <v>107</v>
      </c>
      <c r="K59" s="116">
        <f t="shared" si="5"/>
        <v>0.50939999999999996</v>
      </c>
      <c r="L59" s="85"/>
      <c r="M59" s="85"/>
      <c r="N59" s="85"/>
      <c r="O59" s="85"/>
      <c r="P59" s="85"/>
      <c r="Q59" s="85"/>
      <c r="R59" s="85"/>
      <c r="S59" s="85"/>
      <c r="T59" s="85"/>
      <c r="U59" s="85"/>
      <c r="V59" s="85">
        <v>1</v>
      </c>
      <c r="W59" s="19">
        <f t="shared" si="6"/>
        <v>8</v>
      </c>
      <c r="X59" s="36">
        <f t="shared" si="7"/>
        <v>9</v>
      </c>
      <c r="Y59" s="33"/>
      <c r="Z59" s="34">
        <v>5</v>
      </c>
      <c r="AA59" s="34"/>
      <c r="AB59" s="34"/>
      <c r="AC59" s="34"/>
      <c r="AD59" s="34"/>
      <c r="AE59" s="34"/>
      <c r="AF59" s="34">
        <v>3</v>
      </c>
      <c r="AG59" s="34"/>
      <c r="AH59" s="34"/>
    </row>
    <row r="60" spans="1:34" x14ac:dyDescent="0.25">
      <c r="A60" s="54">
        <v>50</v>
      </c>
      <c r="B60" s="54" t="s">
        <v>210</v>
      </c>
      <c r="C60" s="54" t="s">
        <v>349</v>
      </c>
      <c r="D60" s="54"/>
      <c r="E60" s="54" t="s">
        <v>550</v>
      </c>
      <c r="F60" s="55" t="str">
        <f t="shared" si="4"/>
        <v>C</v>
      </c>
      <c r="G60" s="56">
        <v>9</v>
      </c>
      <c r="H60" s="57" t="s">
        <v>262</v>
      </c>
      <c r="I60" s="58" t="s">
        <v>74</v>
      </c>
      <c r="J60" s="58" t="s">
        <v>107</v>
      </c>
      <c r="K60" s="115">
        <f t="shared" si="5"/>
        <v>0.50939999999999996</v>
      </c>
      <c r="L60" s="54"/>
      <c r="M60" s="54"/>
      <c r="N60" s="54"/>
      <c r="O60" s="54"/>
      <c r="P60" s="54"/>
      <c r="Q60" s="54"/>
      <c r="R60" s="54"/>
      <c r="S60" s="54"/>
      <c r="T60" s="54"/>
      <c r="U60" s="54"/>
      <c r="V60" s="54"/>
      <c r="W60" s="19">
        <f t="shared" si="6"/>
        <v>18</v>
      </c>
      <c r="X60" s="61">
        <f t="shared" si="7"/>
        <v>18</v>
      </c>
      <c r="Y60" s="33">
        <v>1</v>
      </c>
      <c r="Z60" s="34">
        <v>9</v>
      </c>
      <c r="AA60" s="34"/>
      <c r="AB60" s="34"/>
      <c r="AC60" s="34"/>
      <c r="AD60" s="34"/>
      <c r="AE60" s="34"/>
      <c r="AF60" s="34">
        <v>8</v>
      </c>
      <c r="AG60" s="34"/>
      <c r="AH60" s="34"/>
    </row>
    <row r="61" spans="1:34" x14ac:dyDescent="0.25">
      <c r="A61" s="54">
        <v>51</v>
      </c>
      <c r="B61" s="54" t="s">
        <v>555</v>
      </c>
      <c r="C61" s="54"/>
      <c r="D61" s="54"/>
      <c r="E61" s="54" t="s">
        <v>550</v>
      </c>
      <c r="F61" s="55" t="str">
        <f t="shared" si="4"/>
        <v>C</v>
      </c>
      <c r="G61" s="56">
        <v>11</v>
      </c>
      <c r="H61" s="57" t="s">
        <v>472</v>
      </c>
      <c r="I61" s="58" t="s">
        <v>86</v>
      </c>
      <c r="J61" s="58" t="s">
        <v>114</v>
      </c>
      <c r="K61" s="115">
        <f t="shared" si="5"/>
        <v>0.42449999999999999</v>
      </c>
      <c r="L61" s="54"/>
      <c r="M61" s="54"/>
      <c r="N61" s="54"/>
      <c r="O61" s="54"/>
      <c r="P61" s="54"/>
      <c r="Q61" s="54"/>
      <c r="R61" s="54"/>
      <c r="S61" s="54"/>
      <c r="T61" s="54"/>
      <c r="U61" s="54"/>
      <c r="V61" s="54"/>
      <c r="W61" s="19">
        <f t="shared" si="6"/>
        <v>15</v>
      </c>
      <c r="X61" s="61">
        <f t="shared" si="7"/>
        <v>15</v>
      </c>
      <c r="Y61" s="33"/>
      <c r="Z61" s="34">
        <v>12</v>
      </c>
      <c r="AA61" s="34"/>
      <c r="AB61" s="34"/>
      <c r="AC61" s="34"/>
      <c r="AD61" s="34"/>
      <c r="AE61" s="34"/>
      <c r="AF61" s="34">
        <v>3</v>
      </c>
      <c r="AG61" s="34"/>
      <c r="AH61" s="34"/>
    </row>
    <row r="62" spans="1:34" x14ac:dyDescent="0.25">
      <c r="A62" s="54">
        <v>52</v>
      </c>
      <c r="B62" s="54" t="s">
        <v>545</v>
      </c>
      <c r="C62" s="54" t="s">
        <v>49</v>
      </c>
      <c r="D62" s="54"/>
      <c r="E62" s="54" t="s">
        <v>163</v>
      </c>
      <c r="F62" s="55" t="str">
        <f t="shared" si="4"/>
        <v>C</v>
      </c>
      <c r="G62" s="56">
        <v>11</v>
      </c>
      <c r="H62" s="57" t="s">
        <v>303</v>
      </c>
      <c r="I62" s="58" t="s">
        <v>86</v>
      </c>
      <c r="J62" s="58" t="s">
        <v>114</v>
      </c>
      <c r="K62" s="115">
        <f t="shared" si="5"/>
        <v>0.42449999999999999</v>
      </c>
      <c r="L62" s="54"/>
      <c r="M62" s="54"/>
      <c r="N62" s="54"/>
      <c r="O62" s="54"/>
      <c r="P62" s="54"/>
      <c r="Q62" s="54"/>
      <c r="R62" s="54"/>
      <c r="S62" s="54"/>
      <c r="T62" s="54"/>
      <c r="U62" s="54"/>
      <c r="V62" s="54">
        <v>1</v>
      </c>
      <c r="W62" s="19">
        <f t="shared" si="6"/>
        <v>5</v>
      </c>
      <c r="X62" s="61">
        <f t="shared" si="7"/>
        <v>6</v>
      </c>
      <c r="Y62" s="33"/>
      <c r="Z62" s="34"/>
      <c r="AA62" s="34"/>
      <c r="AB62" s="34"/>
      <c r="AC62" s="34"/>
      <c r="AD62" s="34"/>
      <c r="AE62" s="34"/>
      <c r="AF62" s="34">
        <v>5</v>
      </c>
      <c r="AG62" s="34"/>
      <c r="AH62" s="34"/>
    </row>
    <row r="63" spans="1:34" x14ac:dyDescent="0.25">
      <c r="A63" s="54">
        <v>53</v>
      </c>
      <c r="B63" s="85" t="s">
        <v>208</v>
      </c>
      <c r="C63" s="85"/>
      <c r="D63" s="85"/>
      <c r="E63" s="85" t="s">
        <v>670</v>
      </c>
      <c r="F63" s="55" t="str">
        <f t="shared" si="4"/>
        <v>C</v>
      </c>
      <c r="G63" s="86">
        <v>13</v>
      </c>
      <c r="H63" s="87" t="s">
        <v>259</v>
      </c>
      <c r="I63" s="25" t="s">
        <v>906</v>
      </c>
      <c r="J63" s="25" t="s">
        <v>907</v>
      </c>
      <c r="K63" s="116">
        <f t="shared" si="5"/>
        <v>0.35375000000000001</v>
      </c>
      <c r="L63" s="85"/>
      <c r="M63" s="85"/>
      <c r="N63" s="85"/>
      <c r="O63" s="85"/>
      <c r="P63" s="85"/>
      <c r="Q63" s="85"/>
      <c r="R63" s="85"/>
      <c r="S63" s="85"/>
      <c r="T63" s="85"/>
      <c r="U63" s="85"/>
      <c r="V63" s="85">
        <v>1</v>
      </c>
      <c r="W63" s="19">
        <f t="shared" si="6"/>
        <v>3</v>
      </c>
      <c r="X63" s="36">
        <f t="shared" si="7"/>
        <v>4</v>
      </c>
      <c r="Y63" s="33"/>
      <c r="Z63" s="34">
        <v>1</v>
      </c>
      <c r="AA63" s="34"/>
      <c r="AB63" s="34"/>
      <c r="AC63" s="34"/>
      <c r="AD63" s="34"/>
      <c r="AE63" s="34">
        <v>1</v>
      </c>
      <c r="AF63" s="34">
        <v>1</v>
      </c>
      <c r="AG63" s="34"/>
      <c r="AH63" s="34"/>
    </row>
    <row r="64" spans="1:34" x14ac:dyDescent="0.25">
      <c r="A64" s="54">
        <v>54</v>
      </c>
      <c r="B64" s="54" t="s">
        <v>595</v>
      </c>
      <c r="C64" s="54" t="s">
        <v>335</v>
      </c>
      <c r="D64" s="54"/>
      <c r="E64" s="54" t="s">
        <v>550</v>
      </c>
      <c r="F64" s="55" t="str">
        <f t="shared" si="4"/>
        <v>C</v>
      </c>
      <c r="G64" s="56">
        <v>14</v>
      </c>
      <c r="H64" s="57" t="s">
        <v>466</v>
      </c>
      <c r="I64" s="58" t="s">
        <v>233</v>
      </c>
      <c r="J64" s="58" t="s">
        <v>234</v>
      </c>
      <c r="K64" s="115">
        <f t="shared" si="5"/>
        <v>0.1981</v>
      </c>
      <c r="L64" s="54"/>
      <c r="M64" s="54"/>
      <c r="N64" s="54"/>
      <c r="O64" s="54"/>
      <c r="P64" s="54"/>
      <c r="Q64" s="54"/>
      <c r="R64" s="54"/>
      <c r="S64" s="54"/>
      <c r="T64" s="54"/>
      <c r="U64" s="54"/>
      <c r="V64" s="54"/>
      <c r="W64" s="19">
        <f t="shared" si="6"/>
        <v>7</v>
      </c>
      <c r="X64" s="61">
        <f t="shared" si="7"/>
        <v>7</v>
      </c>
      <c r="Y64" s="33"/>
      <c r="Z64" s="34">
        <v>4</v>
      </c>
      <c r="AA64" s="34"/>
      <c r="AB64" s="34"/>
      <c r="AC64" s="34"/>
      <c r="AD64" s="34"/>
      <c r="AE64" s="34"/>
      <c r="AF64" s="34">
        <v>3</v>
      </c>
      <c r="AG64" s="34"/>
      <c r="AH64" s="34"/>
    </row>
    <row r="65" spans="1:34" x14ac:dyDescent="0.25">
      <c r="A65" s="54">
        <v>55</v>
      </c>
      <c r="B65" s="85" t="s">
        <v>204</v>
      </c>
      <c r="C65" s="85" t="s">
        <v>542</v>
      </c>
      <c r="D65" s="85"/>
      <c r="E65" s="85" t="s">
        <v>550</v>
      </c>
      <c r="F65" s="55" t="str">
        <f t="shared" si="4"/>
        <v>C</v>
      </c>
      <c r="G65" s="86">
        <v>15</v>
      </c>
      <c r="H65" s="87" t="s">
        <v>465</v>
      </c>
      <c r="I65" s="25" t="s">
        <v>298</v>
      </c>
      <c r="J65" s="25" t="s">
        <v>314</v>
      </c>
      <c r="K65" s="116">
        <f t="shared" si="5"/>
        <v>0.14149999999999999</v>
      </c>
      <c r="L65" s="85"/>
      <c r="M65" s="85"/>
      <c r="N65" s="85"/>
      <c r="O65" s="85"/>
      <c r="P65" s="85"/>
      <c r="Q65" s="85"/>
      <c r="R65" s="85"/>
      <c r="S65" s="85"/>
      <c r="T65" s="85"/>
      <c r="U65" s="85"/>
      <c r="V65" s="85"/>
      <c r="W65" s="19">
        <f t="shared" si="6"/>
        <v>5</v>
      </c>
      <c r="X65" s="36">
        <f t="shared" si="7"/>
        <v>5</v>
      </c>
      <c r="Y65" s="33"/>
      <c r="Z65" s="34">
        <v>2</v>
      </c>
      <c r="AA65" s="34"/>
      <c r="AB65" s="34"/>
      <c r="AC65" s="34"/>
      <c r="AD65" s="34"/>
      <c r="AE65" s="34"/>
      <c r="AF65" s="34">
        <v>3</v>
      </c>
      <c r="AG65" s="34"/>
      <c r="AH65" s="34"/>
    </row>
    <row r="66" spans="1:34" x14ac:dyDescent="0.25">
      <c r="A66" s="54">
        <v>56</v>
      </c>
      <c r="B66" s="54" t="s">
        <v>197</v>
      </c>
      <c r="C66" s="54" t="s">
        <v>162</v>
      </c>
      <c r="D66" s="54"/>
      <c r="E66" s="54" t="s">
        <v>550</v>
      </c>
      <c r="F66" s="55" t="str">
        <f t="shared" si="4"/>
        <v>C</v>
      </c>
      <c r="G66" s="56">
        <v>16</v>
      </c>
      <c r="H66" s="57" t="s">
        <v>264</v>
      </c>
      <c r="I66" s="58" t="s">
        <v>279</v>
      </c>
      <c r="J66" s="58" t="s">
        <v>311</v>
      </c>
      <c r="K66" s="115">
        <f t="shared" si="5"/>
        <v>0.1132</v>
      </c>
      <c r="L66" s="54"/>
      <c r="M66" s="54"/>
      <c r="N66" s="54"/>
      <c r="O66" s="54"/>
      <c r="P66" s="54"/>
      <c r="Q66" s="54"/>
      <c r="R66" s="54"/>
      <c r="S66" s="54"/>
      <c r="T66" s="54"/>
      <c r="U66" s="54"/>
      <c r="V66" s="54"/>
      <c r="W66" s="19">
        <f t="shared" si="6"/>
        <v>4</v>
      </c>
      <c r="X66" s="61">
        <f t="shared" si="7"/>
        <v>4</v>
      </c>
      <c r="Y66" s="33"/>
      <c r="Z66" s="34">
        <v>1</v>
      </c>
      <c r="AA66" s="34"/>
      <c r="AB66" s="34"/>
      <c r="AC66" s="34"/>
      <c r="AD66" s="34"/>
      <c r="AE66" s="34"/>
      <c r="AF66" s="34">
        <v>3</v>
      </c>
      <c r="AG66" s="34"/>
      <c r="AH66" s="34"/>
    </row>
    <row r="67" spans="1:34" x14ac:dyDescent="0.25">
      <c r="A67" s="54">
        <v>57</v>
      </c>
      <c r="B67" s="54" t="s">
        <v>639</v>
      </c>
      <c r="C67" s="54"/>
      <c r="D67" s="54"/>
      <c r="E67" s="54" t="s">
        <v>550</v>
      </c>
      <c r="F67" s="55" t="str">
        <f t="shared" si="4"/>
        <v>C</v>
      </c>
      <c r="G67" s="56">
        <v>17</v>
      </c>
      <c r="H67" s="57" t="s">
        <v>263</v>
      </c>
      <c r="I67" s="58" t="s">
        <v>301</v>
      </c>
      <c r="J67" s="58" t="s">
        <v>315</v>
      </c>
      <c r="K67" s="115">
        <f t="shared" si="5"/>
        <v>8.4900000000000003E-2</v>
      </c>
      <c r="L67" s="54"/>
      <c r="M67" s="54"/>
      <c r="N67" s="54"/>
      <c r="O67" s="54"/>
      <c r="P67" s="54"/>
      <c r="Q67" s="54"/>
      <c r="R67" s="54"/>
      <c r="S67" s="54"/>
      <c r="T67" s="54"/>
      <c r="U67" s="54"/>
      <c r="V67" s="54"/>
      <c r="W67" s="19">
        <f t="shared" si="6"/>
        <v>3</v>
      </c>
      <c r="X67" s="61">
        <f t="shared" si="7"/>
        <v>3</v>
      </c>
      <c r="Y67" s="33"/>
      <c r="Z67" s="34">
        <v>2</v>
      </c>
      <c r="AA67" s="34"/>
      <c r="AB67" s="34"/>
      <c r="AC67" s="34"/>
      <c r="AD67" s="34"/>
      <c r="AE67" s="34"/>
      <c r="AF67" s="34">
        <v>1</v>
      </c>
      <c r="AG67" s="34"/>
      <c r="AH67" s="34"/>
    </row>
    <row r="68" spans="1:34" x14ac:dyDescent="0.25">
      <c r="A68" s="54">
        <v>58</v>
      </c>
      <c r="B68" s="85" t="s">
        <v>413</v>
      </c>
      <c r="C68" s="85" t="s">
        <v>49</v>
      </c>
      <c r="D68" s="85"/>
      <c r="E68" s="85" t="s">
        <v>550</v>
      </c>
      <c r="F68" s="55" t="str">
        <f t="shared" si="4"/>
        <v>C</v>
      </c>
      <c r="G68" s="86">
        <v>18</v>
      </c>
      <c r="H68" s="87" t="s">
        <v>260</v>
      </c>
      <c r="I68" s="25" t="s">
        <v>75</v>
      </c>
      <c r="J68" s="25" t="s">
        <v>106</v>
      </c>
      <c r="K68" s="116">
        <f t="shared" si="5"/>
        <v>5.6599999999999998E-2</v>
      </c>
      <c r="L68" s="85"/>
      <c r="M68" s="85"/>
      <c r="N68" s="85"/>
      <c r="O68" s="85"/>
      <c r="P68" s="85"/>
      <c r="Q68" s="85"/>
      <c r="R68" s="85"/>
      <c r="S68" s="85"/>
      <c r="T68" s="85"/>
      <c r="U68" s="85"/>
      <c r="V68" s="85"/>
      <c r="W68" s="19">
        <f t="shared" si="6"/>
        <v>2</v>
      </c>
      <c r="X68" s="36">
        <f t="shared" si="7"/>
        <v>2</v>
      </c>
      <c r="Y68" s="33"/>
      <c r="Z68" s="34">
        <v>1</v>
      </c>
      <c r="AA68" s="34"/>
      <c r="AB68" s="34"/>
      <c r="AC68" s="34"/>
      <c r="AD68" s="34"/>
      <c r="AE68" s="34"/>
      <c r="AF68" s="34">
        <v>1</v>
      </c>
      <c r="AG68" s="34"/>
      <c r="AH68" s="34"/>
    </row>
    <row r="69" spans="1:34" x14ac:dyDescent="0.25">
      <c r="A69" s="54">
        <v>59</v>
      </c>
      <c r="B69" s="54" t="s">
        <v>402</v>
      </c>
      <c r="C69" s="54" t="s">
        <v>49</v>
      </c>
      <c r="D69" s="54"/>
      <c r="E69" s="54" t="s">
        <v>163</v>
      </c>
      <c r="F69" s="55" t="str">
        <f t="shared" si="4"/>
        <v>C</v>
      </c>
      <c r="G69" s="56">
        <v>19</v>
      </c>
      <c r="H69" s="57" t="s">
        <v>267</v>
      </c>
      <c r="I69" s="58" t="s">
        <v>76</v>
      </c>
      <c r="J69" s="58" t="s">
        <v>105</v>
      </c>
      <c r="K69" s="115">
        <f t="shared" si="5"/>
        <v>2.8299999999999999E-2</v>
      </c>
      <c r="L69" s="54"/>
      <c r="M69" s="54"/>
      <c r="N69" s="54"/>
      <c r="O69" s="54"/>
      <c r="P69" s="54"/>
      <c r="Q69" s="54"/>
      <c r="R69" s="54"/>
      <c r="S69" s="54"/>
      <c r="T69" s="54"/>
      <c r="U69" s="54"/>
      <c r="V69" s="54"/>
      <c r="W69" s="19">
        <f t="shared" si="6"/>
        <v>1</v>
      </c>
      <c r="X69" s="61">
        <f t="shared" si="7"/>
        <v>1</v>
      </c>
      <c r="Y69" s="33"/>
      <c r="Z69" s="34"/>
      <c r="AA69" s="34"/>
      <c r="AB69" s="34"/>
      <c r="AC69" s="34"/>
      <c r="AD69" s="34"/>
      <c r="AE69" s="34"/>
      <c r="AF69" s="34">
        <v>1</v>
      </c>
      <c r="AG69" s="34"/>
      <c r="AH69" s="34"/>
    </row>
    <row r="70" spans="1:34" x14ac:dyDescent="0.25">
      <c r="A70" s="54">
        <v>60</v>
      </c>
      <c r="B70" s="54" t="s">
        <v>822</v>
      </c>
      <c r="C70" s="54"/>
      <c r="D70" s="54"/>
      <c r="E70" s="54" t="s">
        <v>768</v>
      </c>
      <c r="F70" s="55" t="str">
        <f t="shared" si="4"/>
        <v>C</v>
      </c>
      <c r="G70" s="56">
        <v>24</v>
      </c>
      <c r="H70" s="57" t="s">
        <v>252</v>
      </c>
      <c r="I70" s="58" t="s">
        <v>78</v>
      </c>
      <c r="J70" s="58" t="s">
        <v>78</v>
      </c>
      <c r="K70" s="115">
        <f t="shared" si="5"/>
        <v>0</v>
      </c>
      <c r="L70" s="54"/>
      <c r="M70" s="54"/>
      <c r="N70" s="54"/>
      <c r="O70" s="54"/>
      <c r="P70" s="54"/>
      <c r="Q70" s="54"/>
      <c r="R70" s="54"/>
      <c r="S70" s="54"/>
      <c r="T70" s="54"/>
      <c r="U70" s="54"/>
      <c r="V70" s="54"/>
      <c r="W70" s="19">
        <f t="shared" si="6"/>
        <v>0</v>
      </c>
      <c r="X70" s="61">
        <f t="shared" si="7"/>
        <v>0</v>
      </c>
      <c r="Y70" s="33"/>
      <c r="Z70" s="34"/>
      <c r="AA70" s="34"/>
      <c r="AB70" s="34"/>
      <c r="AC70" s="34"/>
      <c r="AD70" s="34"/>
      <c r="AE70" s="34"/>
      <c r="AF70" s="34"/>
      <c r="AG70" s="34"/>
      <c r="AH70" s="34"/>
    </row>
    <row r="71" spans="1:34" x14ac:dyDescent="0.25">
      <c r="A71" s="54">
        <v>61</v>
      </c>
      <c r="B71" s="85"/>
      <c r="C71" s="85"/>
      <c r="D71" s="85"/>
      <c r="E71" s="85"/>
      <c r="F71" s="55" t="str">
        <f t="shared" si="4"/>
        <v/>
      </c>
      <c r="G71" s="86"/>
      <c r="H71" s="87"/>
      <c r="I71" s="25"/>
      <c r="J71" s="25"/>
      <c r="K71" s="116">
        <f t="shared" si="5"/>
        <v>0</v>
      </c>
      <c r="L71" s="85"/>
      <c r="M71" s="85"/>
      <c r="N71" s="85"/>
      <c r="O71" s="85"/>
      <c r="P71" s="85"/>
      <c r="Q71" s="85"/>
      <c r="R71" s="85"/>
      <c r="S71" s="85"/>
      <c r="T71" s="85"/>
      <c r="U71" s="85"/>
      <c r="V71" s="85"/>
      <c r="W71" s="19">
        <f t="shared" si="6"/>
        <v>0</v>
      </c>
      <c r="X71" s="36">
        <f t="shared" si="7"/>
        <v>0</v>
      </c>
      <c r="Y71" s="33"/>
      <c r="Z71" s="34"/>
      <c r="AA71" s="34"/>
      <c r="AB71" s="34"/>
      <c r="AC71" s="34"/>
      <c r="AD71" s="34"/>
      <c r="AE71" s="34"/>
      <c r="AF71" s="34"/>
      <c r="AG71" s="34"/>
      <c r="AH71" s="34"/>
    </row>
    <row r="72" spans="1:34" x14ac:dyDescent="0.25">
      <c r="A72" s="54">
        <v>62</v>
      </c>
      <c r="B72" s="54"/>
      <c r="C72" s="54"/>
      <c r="D72" s="54"/>
      <c r="E72" s="54"/>
      <c r="F72" s="55" t="str">
        <f t="shared" si="4"/>
        <v/>
      </c>
      <c r="G72" s="56"/>
      <c r="H72" s="57"/>
      <c r="I72" s="58"/>
      <c r="J72" s="58"/>
      <c r="K72" s="115">
        <f t="shared" si="5"/>
        <v>0</v>
      </c>
      <c r="L72" s="54"/>
      <c r="M72" s="54"/>
      <c r="N72" s="54"/>
      <c r="O72" s="54"/>
      <c r="P72" s="54"/>
      <c r="Q72" s="54"/>
      <c r="R72" s="54"/>
      <c r="S72" s="54"/>
      <c r="T72" s="54"/>
      <c r="U72" s="54"/>
      <c r="V72" s="54"/>
      <c r="W72" s="19">
        <f t="shared" si="6"/>
        <v>0</v>
      </c>
      <c r="X72" s="61">
        <f t="shared" si="7"/>
        <v>0</v>
      </c>
      <c r="Y72" s="33"/>
      <c r="Z72" s="34"/>
      <c r="AA72" s="34"/>
      <c r="AB72" s="34"/>
      <c r="AC72" s="34"/>
      <c r="AD72" s="34"/>
      <c r="AE72" s="34"/>
      <c r="AF72" s="34"/>
      <c r="AG72" s="34"/>
      <c r="AH72" s="34"/>
    </row>
    <row r="73" spans="1:34" x14ac:dyDescent="0.25">
      <c r="A73" s="54">
        <v>63</v>
      </c>
      <c r="B73" s="85"/>
      <c r="C73" s="85"/>
      <c r="D73" s="85"/>
      <c r="E73" s="85"/>
      <c r="F73" s="55" t="str">
        <f t="shared" si="4"/>
        <v/>
      </c>
      <c r="G73" s="86"/>
      <c r="H73" s="87"/>
      <c r="I73" s="25"/>
      <c r="J73" s="25"/>
      <c r="K73" s="116">
        <f t="shared" si="5"/>
        <v>0</v>
      </c>
      <c r="L73" s="85"/>
      <c r="M73" s="85"/>
      <c r="N73" s="85"/>
      <c r="O73" s="85"/>
      <c r="P73" s="85"/>
      <c r="Q73" s="85"/>
      <c r="R73" s="85"/>
      <c r="S73" s="85"/>
      <c r="T73" s="85"/>
      <c r="U73" s="85"/>
      <c r="V73" s="85"/>
      <c r="W73" s="19">
        <f t="shared" si="6"/>
        <v>0</v>
      </c>
      <c r="X73" s="36">
        <f t="shared" si="7"/>
        <v>0</v>
      </c>
      <c r="Y73" s="33"/>
      <c r="Z73" s="34"/>
      <c r="AA73" s="34"/>
      <c r="AB73" s="34"/>
      <c r="AC73" s="34"/>
      <c r="AD73" s="34"/>
      <c r="AE73" s="34"/>
      <c r="AF73" s="34"/>
      <c r="AG73" s="34"/>
      <c r="AH73" s="34"/>
    </row>
    <row r="74" spans="1:34" x14ac:dyDescent="0.25">
      <c r="A74" s="54">
        <v>64</v>
      </c>
      <c r="B74" s="54"/>
      <c r="C74" s="54"/>
      <c r="D74" s="54"/>
      <c r="E74" s="54"/>
      <c r="F74" s="55" t="str">
        <f t="shared" si="4"/>
        <v/>
      </c>
      <c r="G74" s="56"/>
      <c r="H74" s="57"/>
      <c r="I74" s="58"/>
      <c r="J74" s="58"/>
      <c r="K74" s="115">
        <f t="shared" si="5"/>
        <v>0</v>
      </c>
      <c r="L74" s="54"/>
      <c r="M74" s="54"/>
      <c r="N74" s="54"/>
      <c r="O74" s="54"/>
      <c r="P74" s="54"/>
      <c r="Q74" s="54"/>
      <c r="R74" s="54"/>
      <c r="S74" s="54"/>
      <c r="T74" s="54"/>
      <c r="U74" s="54"/>
      <c r="V74" s="54"/>
      <c r="W74" s="19">
        <f t="shared" si="6"/>
        <v>0</v>
      </c>
      <c r="X74" s="61">
        <f t="shared" si="7"/>
        <v>0</v>
      </c>
      <c r="Y74" s="33"/>
      <c r="Z74" s="34"/>
      <c r="AA74" s="34"/>
      <c r="AB74" s="34"/>
      <c r="AC74" s="34"/>
      <c r="AD74" s="34"/>
      <c r="AE74" s="34"/>
      <c r="AF74" s="34"/>
      <c r="AG74" s="34"/>
      <c r="AH74" s="34"/>
    </row>
    <row r="75" spans="1:34" x14ac:dyDescent="0.25">
      <c r="A75" s="54">
        <v>65</v>
      </c>
      <c r="B75" s="54"/>
      <c r="C75" s="54"/>
      <c r="D75" s="54"/>
      <c r="E75" s="54"/>
      <c r="F75" s="55" t="str">
        <f t="shared" si="4"/>
        <v/>
      </c>
      <c r="G75" s="56"/>
      <c r="H75" s="57"/>
      <c r="I75" s="58"/>
      <c r="J75" s="58"/>
      <c r="K75" s="115">
        <f t="shared" ref="K75:K81" si="8">J75*0.0283</f>
        <v>0</v>
      </c>
      <c r="L75" s="54"/>
      <c r="M75" s="54"/>
      <c r="N75" s="54"/>
      <c r="O75" s="54"/>
      <c r="P75" s="54"/>
      <c r="Q75" s="54"/>
      <c r="R75" s="54"/>
      <c r="S75" s="54"/>
      <c r="T75" s="54"/>
      <c r="U75" s="54"/>
      <c r="V75" s="54"/>
      <c r="W75" s="19">
        <f t="shared" ref="W75:W81" si="9">SUM(Y75:AH75)</f>
        <v>0</v>
      </c>
      <c r="X75" s="61">
        <f t="shared" ref="X75:X81" si="10">SUM(L75:W75)</f>
        <v>0</v>
      </c>
      <c r="Y75" s="33"/>
      <c r="Z75" s="34"/>
      <c r="AA75" s="34"/>
      <c r="AB75" s="34"/>
      <c r="AC75" s="34"/>
      <c r="AD75" s="34"/>
      <c r="AE75" s="34"/>
      <c r="AF75" s="34"/>
      <c r="AG75" s="34"/>
      <c r="AH75" s="34"/>
    </row>
    <row r="76" spans="1:34" x14ac:dyDescent="0.25">
      <c r="A76" s="54">
        <v>66</v>
      </c>
      <c r="B76" s="54"/>
      <c r="C76" s="54"/>
      <c r="D76" s="54"/>
      <c r="E76" s="54"/>
      <c r="F76" s="55" t="str">
        <f t="shared" si="4"/>
        <v/>
      </c>
      <c r="G76" s="56"/>
      <c r="H76" s="57"/>
      <c r="I76" s="58"/>
      <c r="J76" s="58"/>
      <c r="K76" s="115">
        <f t="shared" si="8"/>
        <v>0</v>
      </c>
      <c r="L76" s="54"/>
      <c r="M76" s="54"/>
      <c r="N76" s="54"/>
      <c r="O76" s="54"/>
      <c r="P76" s="54"/>
      <c r="Q76" s="54"/>
      <c r="R76" s="54"/>
      <c r="S76" s="54"/>
      <c r="T76" s="54"/>
      <c r="U76" s="54"/>
      <c r="V76" s="54"/>
      <c r="W76" s="19">
        <f t="shared" si="9"/>
        <v>0</v>
      </c>
      <c r="X76" s="61">
        <f t="shared" si="10"/>
        <v>0</v>
      </c>
      <c r="Y76" s="33"/>
      <c r="Z76" s="34"/>
      <c r="AA76" s="34"/>
      <c r="AB76" s="34"/>
      <c r="AC76" s="34"/>
      <c r="AD76" s="34"/>
      <c r="AE76" s="34"/>
      <c r="AF76" s="34"/>
      <c r="AG76" s="34"/>
      <c r="AH76" s="34"/>
    </row>
    <row r="77" spans="1:34" x14ac:dyDescent="0.25">
      <c r="A77" s="54">
        <v>67</v>
      </c>
      <c r="B77" s="54"/>
      <c r="C77" s="54"/>
      <c r="D77" s="54"/>
      <c r="E77" s="54"/>
      <c r="F77" s="55"/>
      <c r="G77" s="56"/>
      <c r="H77" s="57"/>
      <c r="I77" s="58"/>
      <c r="J77" s="58"/>
      <c r="K77" s="115">
        <f t="shared" si="8"/>
        <v>0</v>
      </c>
      <c r="L77" s="54"/>
      <c r="M77" s="54"/>
      <c r="N77" s="54"/>
      <c r="O77" s="54"/>
      <c r="P77" s="54"/>
      <c r="Q77" s="54"/>
      <c r="R77" s="54"/>
      <c r="S77" s="54"/>
      <c r="T77" s="54"/>
      <c r="U77" s="54"/>
      <c r="V77" s="54"/>
      <c r="W77" s="19">
        <f t="shared" si="9"/>
        <v>0</v>
      </c>
      <c r="X77" s="61">
        <f t="shared" si="10"/>
        <v>0</v>
      </c>
      <c r="Y77" s="33"/>
      <c r="Z77" s="34"/>
      <c r="AA77" s="34"/>
      <c r="AB77" s="34"/>
      <c r="AC77" s="34"/>
      <c r="AD77" s="34"/>
      <c r="AE77" s="34"/>
      <c r="AF77" s="34"/>
      <c r="AG77" s="34"/>
      <c r="AH77" s="34"/>
    </row>
    <row r="78" spans="1:34" x14ac:dyDescent="0.25">
      <c r="A78" s="54">
        <v>68</v>
      </c>
      <c r="B78" s="54"/>
      <c r="C78" s="54"/>
      <c r="D78" s="54"/>
      <c r="E78" s="54"/>
      <c r="F78" s="55"/>
      <c r="G78" s="56"/>
      <c r="H78" s="57"/>
      <c r="I78" s="58"/>
      <c r="J78" s="58"/>
      <c r="K78" s="115">
        <f t="shared" si="8"/>
        <v>0</v>
      </c>
      <c r="L78" s="54"/>
      <c r="M78" s="54"/>
      <c r="N78" s="54"/>
      <c r="O78" s="54"/>
      <c r="P78" s="54"/>
      <c r="Q78" s="54"/>
      <c r="R78" s="54"/>
      <c r="S78" s="54"/>
      <c r="T78" s="54"/>
      <c r="U78" s="54"/>
      <c r="V78" s="54"/>
      <c r="W78" s="19">
        <f t="shared" si="9"/>
        <v>0</v>
      </c>
      <c r="X78" s="61">
        <f t="shared" si="10"/>
        <v>0</v>
      </c>
      <c r="Y78" s="33"/>
      <c r="Z78" s="34"/>
      <c r="AA78" s="34"/>
      <c r="AB78" s="34"/>
      <c r="AC78" s="34"/>
      <c r="AD78" s="34"/>
      <c r="AE78" s="34"/>
      <c r="AF78" s="34"/>
      <c r="AG78" s="34"/>
      <c r="AH78" s="34"/>
    </row>
    <row r="79" spans="1:34" x14ac:dyDescent="0.25">
      <c r="A79" s="54">
        <v>69</v>
      </c>
      <c r="B79" s="54"/>
      <c r="C79" s="54"/>
      <c r="D79" s="54"/>
      <c r="E79" s="54"/>
      <c r="F79" s="55"/>
      <c r="G79" s="56"/>
      <c r="H79" s="57"/>
      <c r="I79" s="58"/>
      <c r="J79" s="58"/>
      <c r="K79" s="115">
        <f t="shared" si="8"/>
        <v>0</v>
      </c>
      <c r="L79" s="54"/>
      <c r="M79" s="54"/>
      <c r="N79" s="54"/>
      <c r="O79" s="54"/>
      <c r="P79" s="54"/>
      <c r="Q79" s="54"/>
      <c r="R79" s="54"/>
      <c r="S79" s="54"/>
      <c r="T79" s="54"/>
      <c r="U79" s="54"/>
      <c r="V79" s="54"/>
      <c r="W79" s="19">
        <f t="shared" si="9"/>
        <v>0</v>
      </c>
      <c r="X79" s="61">
        <f t="shared" si="10"/>
        <v>0</v>
      </c>
      <c r="Y79" s="33"/>
      <c r="Z79" s="34"/>
      <c r="AA79" s="34"/>
      <c r="AB79" s="34"/>
      <c r="AC79" s="34"/>
      <c r="AD79" s="34"/>
      <c r="AE79" s="34"/>
      <c r="AF79" s="34"/>
      <c r="AG79" s="34"/>
      <c r="AH79" s="34"/>
    </row>
    <row r="80" spans="1:34" x14ac:dyDescent="0.25">
      <c r="A80" s="54">
        <v>70</v>
      </c>
      <c r="B80" s="85"/>
      <c r="C80" s="85"/>
      <c r="D80" s="85"/>
      <c r="E80" s="85"/>
      <c r="F80" s="55"/>
      <c r="G80" s="86"/>
      <c r="H80" s="87"/>
      <c r="I80" s="25"/>
      <c r="J80" s="25"/>
      <c r="K80" s="116">
        <f t="shared" si="8"/>
        <v>0</v>
      </c>
      <c r="L80" s="85"/>
      <c r="M80" s="85"/>
      <c r="N80" s="85"/>
      <c r="O80" s="85"/>
      <c r="P80" s="85"/>
      <c r="Q80" s="85"/>
      <c r="R80" s="85"/>
      <c r="S80" s="85"/>
      <c r="T80" s="85"/>
      <c r="U80" s="85"/>
      <c r="V80" s="85"/>
      <c r="W80" s="19">
        <f t="shared" si="9"/>
        <v>0</v>
      </c>
      <c r="X80" s="36">
        <f t="shared" si="10"/>
        <v>0</v>
      </c>
      <c r="Y80" s="33"/>
      <c r="Z80" s="34"/>
      <c r="AA80" s="34"/>
      <c r="AB80" s="34"/>
      <c r="AC80" s="34"/>
      <c r="AD80" s="34"/>
      <c r="AE80" s="34"/>
      <c r="AF80" s="34"/>
      <c r="AG80" s="34"/>
      <c r="AH80" s="34"/>
    </row>
    <row r="81" spans="1:34" x14ac:dyDescent="0.25">
      <c r="A81" s="54"/>
      <c r="B81" s="85"/>
      <c r="C81" s="85"/>
      <c r="D81" s="85"/>
      <c r="E81" s="85" t="str">
        <f>LEFT(H81,1)</f>
        <v/>
      </c>
      <c r="F81" s="85"/>
      <c r="G81" s="86"/>
      <c r="H81" s="87"/>
      <c r="I81" s="25"/>
      <c r="J81" s="25"/>
      <c r="K81" s="116">
        <f t="shared" si="8"/>
        <v>0</v>
      </c>
      <c r="L81" s="85"/>
      <c r="M81" s="85"/>
      <c r="N81" s="85"/>
      <c r="O81" s="85"/>
      <c r="P81" s="85"/>
      <c r="Q81" s="85"/>
      <c r="R81" s="85"/>
      <c r="S81" s="85"/>
      <c r="T81" s="85"/>
      <c r="U81" s="85"/>
      <c r="V81" s="85"/>
      <c r="W81" s="19">
        <f t="shared" si="9"/>
        <v>0</v>
      </c>
      <c r="X81" s="36">
        <f t="shared" si="10"/>
        <v>0</v>
      </c>
      <c r="Y81" s="33"/>
      <c r="Z81" s="34"/>
      <c r="AA81" s="34"/>
      <c r="AB81" s="34"/>
      <c r="AC81" s="34"/>
      <c r="AD81" s="34"/>
      <c r="AE81" s="34"/>
      <c r="AF81" s="34"/>
      <c r="AG81" s="34"/>
      <c r="AH81" s="34"/>
    </row>
    <row r="82" spans="1:34" x14ac:dyDescent="0.25">
      <c r="A82" s="275"/>
      <c r="B82" s="353"/>
      <c r="C82" s="353"/>
      <c r="D82" s="353"/>
      <c r="E82" s="120"/>
      <c r="F82" s="272"/>
      <c r="G82" s="8"/>
      <c r="I82" s="24"/>
      <c r="J82" s="273"/>
      <c r="K82" s="353"/>
      <c r="L82" s="353"/>
      <c r="M82" s="353"/>
      <c r="N82" s="353"/>
      <c r="O82" s="353"/>
      <c r="P82" s="353"/>
      <c r="Q82" s="353"/>
      <c r="R82" s="353"/>
      <c r="S82" s="353"/>
      <c r="T82" s="353"/>
      <c r="U82" s="353"/>
      <c r="V82" s="275"/>
      <c r="W82" s="3"/>
      <c r="X82" s="354"/>
      <c r="Y82" s="354"/>
      <c r="Z82" s="354"/>
      <c r="AA82" s="354"/>
      <c r="AB82" s="354"/>
      <c r="AC82" s="354"/>
      <c r="AD82" s="354"/>
      <c r="AE82" s="29"/>
      <c r="AF82" s="29"/>
      <c r="AG82" s="29"/>
    </row>
    <row r="83" spans="1:34" x14ac:dyDescent="0.25">
      <c r="A83" s="275"/>
      <c r="B83" s="272" t="s">
        <v>66</v>
      </c>
      <c r="C83" s="350"/>
      <c r="D83" s="350"/>
      <c r="E83" s="350"/>
      <c r="F83" s="350"/>
      <c r="G83" s="8"/>
      <c r="H83" s="37">
        <f>SUM(J83*2.204)</f>
        <v>82.64448999999999</v>
      </c>
      <c r="I83" s="273"/>
      <c r="J83" s="273">
        <f>SUM(K11:K42)</f>
        <v>37.497499999999995</v>
      </c>
      <c r="K83" s="273">
        <f t="shared" ref="K83:AH83" si="11">SUM(K11:K81)</f>
        <v>51.548449999999995</v>
      </c>
      <c r="L83" s="273">
        <f t="shared" si="11"/>
        <v>8</v>
      </c>
      <c r="M83" s="273">
        <f t="shared" si="11"/>
        <v>0</v>
      </c>
      <c r="N83" s="273">
        <f t="shared" si="11"/>
        <v>0</v>
      </c>
      <c r="O83" s="273">
        <f t="shared" si="11"/>
        <v>3</v>
      </c>
      <c r="P83" s="273">
        <f t="shared" si="11"/>
        <v>0</v>
      </c>
      <c r="Q83" s="273">
        <f t="shared" si="11"/>
        <v>4</v>
      </c>
      <c r="R83" s="273">
        <f t="shared" si="11"/>
        <v>1</v>
      </c>
      <c r="S83" s="273">
        <f t="shared" si="11"/>
        <v>4</v>
      </c>
      <c r="T83" s="273">
        <f t="shared" si="11"/>
        <v>13</v>
      </c>
      <c r="U83" s="273">
        <f t="shared" si="11"/>
        <v>0</v>
      </c>
      <c r="V83" s="273">
        <f t="shared" si="11"/>
        <v>13</v>
      </c>
      <c r="W83" s="273">
        <f t="shared" si="11"/>
        <v>401</v>
      </c>
      <c r="X83" s="273">
        <f t="shared" si="11"/>
        <v>447</v>
      </c>
      <c r="Y83" s="273">
        <f t="shared" si="11"/>
        <v>2</v>
      </c>
      <c r="Z83" s="273">
        <f t="shared" si="11"/>
        <v>263</v>
      </c>
      <c r="AA83" s="273">
        <f t="shared" si="11"/>
        <v>0</v>
      </c>
      <c r="AB83" s="273">
        <f t="shared" si="11"/>
        <v>2</v>
      </c>
      <c r="AC83" s="273">
        <f t="shared" si="11"/>
        <v>22</v>
      </c>
      <c r="AD83" s="273">
        <f t="shared" si="11"/>
        <v>3</v>
      </c>
      <c r="AE83" s="273">
        <f t="shared" si="11"/>
        <v>2</v>
      </c>
      <c r="AF83" s="273">
        <f t="shared" si="11"/>
        <v>104</v>
      </c>
      <c r="AG83" s="273">
        <f t="shared" si="11"/>
        <v>0</v>
      </c>
      <c r="AH83" s="273">
        <f t="shared" si="11"/>
        <v>3</v>
      </c>
    </row>
    <row r="84" spans="1:34" x14ac:dyDescent="0.25">
      <c r="A84" s="275"/>
      <c r="B84" s="351"/>
      <c r="C84" s="351"/>
      <c r="D84" s="351"/>
      <c r="E84" s="273"/>
      <c r="F84" s="272"/>
      <c r="G84" s="8"/>
      <c r="H84" s="273"/>
      <c r="I84" s="273"/>
      <c r="J84" s="273"/>
      <c r="K84" s="351"/>
      <c r="L84" s="351"/>
      <c r="M84" s="351"/>
      <c r="N84" s="351"/>
      <c r="O84" s="351"/>
      <c r="P84" s="351"/>
      <c r="Q84" s="351"/>
      <c r="R84" s="351"/>
      <c r="S84" s="351"/>
      <c r="T84" s="351"/>
      <c r="U84" s="351"/>
      <c r="V84" s="275"/>
      <c r="W84" s="3"/>
      <c r="X84" s="352"/>
      <c r="Y84" s="352"/>
      <c r="Z84" s="352"/>
      <c r="AA84" s="352"/>
      <c r="AB84" s="352"/>
      <c r="AC84" s="352"/>
      <c r="AD84" s="352"/>
    </row>
    <row r="85" spans="1:34" x14ac:dyDescent="0.25">
      <c r="B85" s="186" t="s">
        <v>121</v>
      </c>
    </row>
    <row r="86" spans="1:34" x14ac:dyDescent="0.25">
      <c r="B86" s="186" t="s">
        <v>123</v>
      </c>
    </row>
    <row r="87" spans="1:34" x14ac:dyDescent="0.25">
      <c r="E87" s="186" t="s">
        <v>342</v>
      </c>
      <c r="U87" s="35"/>
      <c r="V87" s="26"/>
      <c r="W87" s="26"/>
      <c r="AD87" s="186"/>
      <c r="AE87" s="186"/>
      <c r="AF87" s="186"/>
      <c r="AG87" s="186"/>
    </row>
    <row r="88" spans="1:34" x14ac:dyDescent="0.25">
      <c r="A88" s="55">
        <v>1</v>
      </c>
      <c r="B88" s="80">
        <v>1</v>
      </c>
      <c r="C88" s="80" t="s">
        <v>125</v>
      </c>
      <c r="D88" s="80" t="s">
        <v>39</v>
      </c>
      <c r="E88" s="83" t="s">
        <v>305</v>
      </c>
      <c r="F88" s="83" t="s">
        <v>236</v>
      </c>
      <c r="G88" s="116" t="s">
        <v>995</v>
      </c>
      <c r="W88" s="186"/>
      <c r="X88" s="186"/>
      <c r="Y88" s="186"/>
      <c r="Z88" s="186"/>
      <c r="AA88" s="186"/>
      <c r="AB88" s="186"/>
      <c r="AC88" s="186"/>
      <c r="AD88" s="186"/>
      <c r="AE88" s="186"/>
      <c r="AF88" s="186"/>
      <c r="AG88" s="186"/>
    </row>
    <row r="89" spans="1:34" x14ac:dyDescent="0.25">
      <c r="A89" s="85">
        <v>2</v>
      </c>
      <c r="B89" s="54">
        <v>2</v>
      </c>
      <c r="C89" s="54" t="s">
        <v>538</v>
      </c>
      <c r="D89" s="54" t="s">
        <v>349</v>
      </c>
      <c r="E89" s="58" t="s">
        <v>314</v>
      </c>
      <c r="F89" s="70" t="s">
        <v>45</v>
      </c>
      <c r="G89" s="115" t="s">
        <v>999</v>
      </c>
      <c r="W89" s="186"/>
      <c r="X89" s="186"/>
      <c r="Y89" s="186"/>
      <c r="Z89" s="186"/>
      <c r="AA89" s="186"/>
      <c r="AB89" s="186"/>
      <c r="AC89" s="186"/>
      <c r="AD89" s="186"/>
      <c r="AE89" s="186"/>
      <c r="AF89" s="186"/>
      <c r="AG89" s="186"/>
    </row>
    <row r="90" spans="1:34" x14ac:dyDescent="0.25">
      <c r="A90" s="54">
        <v>3</v>
      </c>
      <c r="B90" s="54">
        <v>3</v>
      </c>
      <c r="C90" s="54" t="s">
        <v>415</v>
      </c>
      <c r="D90" s="54" t="s">
        <v>39</v>
      </c>
      <c r="E90" s="58" t="s">
        <v>311</v>
      </c>
      <c r="F90" s="58" t="s">
        <v>95</v>
      </c>
      <c r="G90" s="115" t="s">
        <v>813</v>
      </c>
      <c r="W90" s="186"/>
      <c r="X90" s="186"/>
      <c r="Y90" s="186"/>
      <c r="Z90" s="186"/>
      <c r="AA90" s="186"/>
      <c r="AB90" s="186"/>
      <c r="AC90" s="186"/>
      <c r="AD90" s="186"/>
      <c r="AE90" s="186"/>
      <c r="AF90" s="186"/>
      <c r="AG90" s="186"/>
    </row>
    <row r="91" spans="1:34" x14ac:dyDescent="0.25">
      <c r="A91" s="54"/>
      <c r="B91" s="54" t="s">
        <v>122</v>
      </c>
      <c r="C91" s="54" t="s">
        <v>525</v>
      </c>
      <c r="D91" s="54" t="s">
        <v>49</v>
      </c>
      <c r="E91" s="58" t="s">
        <v>106</v>
      </c>
      <c r="F91" s="58" t="s">
        <v>477</v>
      </c>
      <c r="G91" s="115" t="s">
        <v>1003</v>
      </c>
      <c r="H91" s="26"/>
      <c r="I91" s="26"/>
      <c r="J91" s="26"/>
      <c r="K91" s="26"/>
      <c r="L91" s="26"/>
      <c r="M91" s="26"/>
      <c r="W91" s="186"/>
      <c r="X91" s="186"/>
      <c r="Y91" s="186"/>
      <c r="Z91" s="186"/>
      <c r="AA91" s="186"/>
      <c r="AB91" s="186"/>
      <c r="AC91" s="186"/>
      <c r="AD91" s="186"/>
      <c r="AE91" s="186"/>
      <c r="AF91" s="186"/>
      <c r="AG91" s="186"/>
    </row>
    <row r="93" spans="1:34" x14ac:dyDescent="0.25">
      <c r="B93" s="186" t="s">
        <v>322</v>
      </c>
      <c r="C93" s="186" t="s">
        <v>125</v>
      </c>
      <c r="D93" s="276" t="s">
        <v>1009</v>
      </c>
      <c r="E93" s="186" t="s">
        <v>172</v>
      </c>
      <c r="F93" s="13">
        <v>110</v>
      </c>
      <c r="AG93" s="186"/>
    </row>
    <row r="94" spans="1:34" x14ac:dyDescent="0.25">
      <c r="B94" s="186" t="s">
        <v>124</v>
      </c>
      <c r="C94" s="186" t="s">
        <v>334</v>
      </c>
      <c r="D94" s="284" t="s">
        <v>729</v>
      </c>
      <c r="E94" s="186" t="s">
        <v>387</v>
      </c>
      <c r="F94" s="13">
        <v>110</v>
      </c>
      <c r="G94" s="108"/>
      <c r="AG94" s="186"/>
    </row>
    <row r="95" spans="1:34" x14ac:dyDescent="0.25">
      <c r="B95" s="186" t="s">
        <v>323</v>
      </c>
      <c r="C95" s="186" t="s">
        <v>347</v>
      </c>
      <c r="D95" s="186" t="s">
        <v>517</v>
      </c>
      <c r="E95" s="186" t="s">
        <v>1010</v>
      </c>
      <c r="F95" s="13">
        <v>55</v>
      </c>
      <c r="AG95" s="186"/>
    </row>
    <row r="97" spans="6:33" x14ac:dyDescent="0.25">
      <c r="F97" s="108"/>
      <c r="AG97" s="186"/>
    </row>
    <row r="99" spans="6:33" x14ac:dyDescent="0.25">
      <c r="F99" s="109" t="s">
        <v>1011</v>
      </c>
      <c r="AG99" s="186"/>
    </row>
    <row r="100" spans="6:33" x14ac:dyDescent="0.25">
      <c r="F100" s="109" t="s">
        <v>324</v>
      </c>
      <c r="AG100" s="186"/>
    </row>
    <row r="101" spans="6:33" x14ac:dyDescent="0.25">
      <c r="F101" s="109" t="s">
        <v>325</v>
      </c>
      <c r="AG101" s="186"/>
    </row>
    <row r="102" spans="6:33" x14ac:dyDescent="0.25">
      <c r="F102" s="109" t="s">
        <v>415</v>
      </c>
      <c r="G102" s="186" t="s">
        <v>813</v>
      </c>
      <c r="H102" s="13">
        <v>100</v>
      </c>
      <c r="P102" s="35"/>
      <c r="Q102" s="35"/>
      <c r="R102" s="35"/>
      <c r="S102" s="26"/>
      <c r="T102" s="26"/>
      <c r="U102" s="26"/>
      <c r="V102" s="26"/>
      <c r="W102" s="26"/>
      <c r="X102" s="186"/>
      <c r="Y102" s="186"/>
      <c r="Z102" s="186"/>
      <c r="AA102" s="186"/>
      <c r="AB102" s="186"/>
      <c r="AC102" s="186"/>
      <c r="AD102" s="186"/>
      <c r="AE102" s="186"/>
      <c r="AF102" s="186"/>
      <c r="AG102" s="186"/>
    </row>
    <row r="103" spans="6:33" x14ac:dyDescent="0.25">
      <c r="F103" s="109" t="s">
        <v>421</v>
      </c>
      <c r="G103" s="186" t="s">
        <v>986</v>
      </c>
      <c r="H103" s="13">
        <v>80</v>
      </c>
      <c r="O103" s="35"/>
      <c r="P103" s="26"/>
      <c r="Q103" s="26"/>
      <c r="R103" s="26"/>
      <c r="S103" s="26"/>
      <c r="T103" s="26"/>
      <c r="U103" s="26"/>
      <c r="V103" s="26"/>
      <c r="W103" s="186"/>
      <c r="X103" s="186"/>
      <c r="Y103" s="186"/>
      <c r="Z103" s="186"/>
      <c r="AA103" s="186"/>
      <c r="AB103" s="186"/>
      <c r="AC103" s="186"/>
      <c r="AD103" s="186"/>
      <c r="AE103" s="186"/>
      <c r="AF103" s="186"/>
      <c r="AG103" s="186"/>
    </row>
    <row r="104" spans="6:33" x14ac:dyDescent="0.25">
      <c r="F104" s="109" t="s">
        <v>205</v>
      </c>
      <c r="G104" s="186" t="s">
        <v>988</v>
      </c>
      <c r="H104" s="13">
        <v>60</v>
      </c>
      <c r="W104" s="186"/>
      <c r="X104" s="186"/>
      <c r="Y104" s="186"/>
      <c r="Z104" s="186"/>
      <c r="AA104" s="186"/>
      <c r="AB104" s="186"/>
      <c r="AC104" s="186"/>
      <c r="AD104" s="186"/>
      <c r="AE104" s="186"/>
      <c r="AF104" s="186"/>
      <c r="AG104" s="186"/>
    </row>
    <row r="105" spans="6:33" x14ac:dyDescent="0.25">
      <c r="F105" s="109" t="s">
        <v>531</v>
      </c>
      <c r="G105" s="186" t="s">
        <v>990</v>
      </c>
      <c r="H105" s="13">
        <v>30</v>
      </c>
      <c r="W105" s="186"/>
      <c r="X105" s="186"/>
      <c r="Y105" s="186"/>
      <c r="Z105" s="186"/>
      <c r="AA105" s="186"/>
      <c r="AB105" s="186"/>
      <c r="AC105" s="186"/>
      <c r="AD105" s="186"/>
      <c r="AE105" s="186"/>
      <c r="AF105" s="186"/>
      <c r="AG105" s="186"/>
    </row>
    <row r="106" spans="6:33" x14ac:dyDescent="0.25">
      <c r="F106" s="109" t="s">
        <v>533</v>
      </c>
      <c r="G106" s="186" t="s">
        <v>992</v>
      </c>
      <c r="H106" s="13">
        <v>15</v>
      </c>
      <c r="W106" s="186"/>
      <c r="X106" s="186"/>
      <c r="Y106" s="186"/>
      <c r="Z106" s="186"/>
      <c r="AA106" s="186"/>
      <c r="AB106" s="186"/>
      <c r="AC106" s="186"/>
      <c r="AD106" s="186"/>
      <c r="AE106" s="186"/>
      <c r="AF106" s="186"/>
      <c r="AG106" s="186"/>
    </row>
    <row r="107" spans="6:33" x14ac:dyDescent="0.25">
      <c r="F107" s="109" t="s">
        <v>326</v>
      </c>
      <c r="W107" s="186"/>
      <c r="X107" s="186"/>
      <c r="Y107" s="186"/>
      <c r="Z107" s="186"/>
      <c r="AA107" s="186"/>
      <c r="AB107" s="186"/>
      <c r="AC107" s="186"/>
      <c r="AD107" s="186"/>
      <c r="AE107" s="186"/>
      <c r="AF107" s="186"/>
      <c r="AG107" s="186"/>
    </row>
    <row r="108" spans="6:33" x14ac:dyDescent="0.25">
      <c r="F108" s="109" t="s">
        <v>125</v>
      </c>
      <c r="G108" s="186" t="s">
        <v>995</v>
      </c>
      <c r="H108" s="13">
        <v>100</v>
      </c>
      <c r="W108" s="186"/>
      <c r="X108" s="186"/>
      <c r="Y108" s="186"/>
      <c r="Z108" s="186"/>
      <c r="AA108" s="186"/>
      <c r="AB108" s="186"/>
      <c r="AC108" s="186"/>
      <c r="AD108" s="186"/>
      <c r="AE108" s="186"/>
      <c r="AF108" s="186"/>
      <c r="AG108" s="186"/>
    </row>
    <row r="109" spans="6:33" x14ac:dyDescent="0.25">
      <c r="F109" s="109" t="s">
        <v>538</v>
      </c>
      <c r="G109" s="186" t="s">
        <v>999</v>
      </c>
      <c r="H109" s="13">
        <v>80</v>
      </c>
      <c r="W109" s="186"/>
      <c r="X109" s="186"/>
      <c r="Y109" s="186"/>
      <c r="Z109" s="186"/>
      <c r="AA109" s="186"/>
      <c r="AB109" s="186"/>
      <c r="AC109" s="186"/>
      <c r="AD109" s="186"/>
      <c r="AE109" s="186"/>
      <c r="AF109" s="186"/>
      <c r="AG109" s="186"/>
    </row>
    <row r="110" spans="6:33" x14ac:dyDescent="0.25">
      <c r="F110" s="109" t="s">
        <v>447</v>
      </c>
      <c r="G110" s="186" t="s">
        <v>372</v>
      </c>
      <c r="H110" s="13">
        <v>60</v>
      </c>
      <c r="W110" s="186"/>
      <c r="X110" s="186"/>
      <c r="Y110" s="186"/>
      <c r="Z110" s="186"/>
      <c r="AA110" s="186"/>
      <c r="AB110" s="186"/>
      <c r="AC110" s="186"/>
      <c r="AD110" s="186"/>
      <c r="AE110" s="186"/>
      <c r="AF110" s="186"/>
      <c r="AG110" s="186"/>
    </row>
    <row r="111" spans="6:33" x14ac:dyDescent="0.25">
      <c r="F111" s="109" t="s">
        <v>285</v>
      </c>
      <c r="G111" s="186" t="s">
        <v>729</v>
      </c>
      <c r="H111" s="13">
        <v>30</v>
      </c>
      <c r="W111" s="186"/>
      <c r="X111" s="186"/>
      <c r="Y111" s="186"/>
      <c r="Z111" s="186"/>
      <c r="AA111" s="186"/>
      <c r="AB111" s="186"/>
      <c r="AC111" s="186"/>
      <c r="AD111" s="186"/>
      <c r="AE111" s="186"/>
      <c r="AF111" s="186"/>
      <c r="AG111" s="186"/>
    </row>
    <row r="112" spans="6:33" x14ac:dyDescent="0.25">
      <c r="F112" s="109" t="s">
        <v>148</v>
      </c>
      <c r="G112" s="186" t="s">
        <v>366</v>
      </c>
      <c r="H112" s="13">
        <v>15</v>
      </c>
      <c r="W112" s="186"/>
      <c r="X112" s="186"/>
      <c r="Y112" s="186"/>
      <c r="Z112" s="186"/>
      <c r="AA112" s="186"/>
      <c r="AB112" s="186"/>
      <c r="AC112" s="186"/>
      <c r="AD112" s="186"/>
      <c r="AE112" s="186"/>
      <c r="AF112" s="186"/>
      <c r="AG112" s="186"/>
    </row>
    <row r="113" spans="6:33" x14ac:dyDescent="0.25">
      <c r="F113" s="109" t="s">
        <v>479</v>
      </c>
      <c r="W113" s="186"/>
      <c r="X113" s="186"/>
      <c r="Y113" s="186"/>
      <c r="Z113" s="186"/>
      <c r="AA113" s="186"/>
      <c r="AB113" s="186"/>
      <c r="AC113" s="186"/>
      <c r="AD113" s="186"/>
      <c r="AE113" s="186"/>
      <c r="AF113" s="186"/>
      <c r="AG113" s="186"/>
    </row>
    <row r="114" spans="6:33" x14ac:dyDescent="0.25">
      <c r="F114" s="109" t="s">
        <v>525</v>
      </c>
      <c r="G114" s="186" t="s">
        <v>1003</v>
      </c>
      <c r="H114" s="13">
        <v>100</v>
      </c>
      <c r="W114" s="186"/>
      <c r="X114" s="186"/>
      <c r="Y114" s="186"/>
      <c r="Z114" s="186"/>
      <c r="AA114" s="186"/>
      <c r="AB114" s="186"/>
      <c r="AC114" s="186"/>
      <c r="AD114" s="186"/>
      <c r="AE114" s="186"/>
      <c r="AF114" s="186"/>
      <c r="AG114" s="186"/>
    </row>
    <row r="115" spans="6:33" x14ac:dyDescent="0.25">
      <c r="F115" s="109" t="s">
        <v>131</v>
      </c>
      <c r="G115" s="186" t="s">
        <v>1005</v>
      </c>
      <c r="H115" s="13">
        <v>80</v>
      </c>
      <c r="W115" s="186"/>
      <c r="X115" s="186"/>
      <c r="Y115" s="186"/>
      <c r="Z115" s="186"/>
      <c r="AA115" s="186"/>
      <c r="AB115" s="186"/>
      <c r="AC115" s="186"/>
      <c r="AD115" s="186"/>
      <c r="AE115" s="186"/>
      <c r="AF115" s="186"/>
      <c r="AG115" s="186"/>
    </row>
    <row r="116" spans="6:33" x14ac:dyDescent="0.25">
      <c r="F116" s="186" t="s">
        <v>410</v>
      </c>
      <c r="G116" s="186" t="s">
        <v>945</v>
      </c>
      <c r="H116" s="13">
        <v>60</v>
      </c>
    </row>
    <row r="117" spans="6:33" x14ac:dyDescent="0.25">
      <c r="F117" s="186" t="s">
        <v>134</v>
      </c>
      <c r="G117" s="186" t="s">
        <v>1007</v>
      </c>
      <c r="H117" s="13">
        <v>30</v>
      </c>
    </row>
    <row r="118" spans="6:33" x14ac:dyDescent="0.25">
      <c r="F118" s="186" t="s">
        <v>534</v>
      </c>
      <c r="G118" s="186" t="s">
        <v>246</v>
      </c>
      <c r="H118" s="13">
        <v>15</v>
      </c>
    </row>
    <row r="119" spans="6:33" x14ac:dyDescent="0.25">
      <c r="H119" s="13"/>
    </row>
    <row r="120" spans="6:33" x14ac:dyDescent="0.25">
      <c r="H120" s="13"/>
    </row>
    <row r="121" spans="6:33" x14ac:dyDescent="0.25">
      <c r="J121" s="13"/>
    </row>
    <row r="122" spans="6:33" x14ac:dyDescent="0.25">
      <c r="H122" s="13"/>
      <c r="J122" s="13"/>
    </row>
    <row r="123" spans="6:33" x14ac:dyDescent="0.25">
      <c r="H123" s="13"/>
      <c r="J123" s="13"/>
      <c r="W123" s="186"/>
      <c r="X123" s="186"/>
      <c r="Y123" s="186"/>
      <c r="Z123" s="186"/>
      <c r="AA123" s="186"/>
      <c r="AB123" s="186"/>
      <c r="AC123" s="186"/>
      <c r="AD123" s="186"/>
      <c r="AE123" s="186"/>
      <c r="AF123" s="186"/>
      <c r="AG123" s="186"/>
    </row>
    <row r="124" spans="6:33" x14ac:dyDescent="0.25">
      <c r="H124" s="13"/>
    </row>
    <row r="125" spans="6:33" x14ac:dyDescent="0.25">
      <c r="H125" s="13"/>
    </row>
    <row r="127" spans="6:33" x14ac:dyDescent="0.25">
      <c r="F127" s="108"/>
      <c r="H127" s="13"/>
    </row>
    <row r="128" spans="6:33" x14ac:dyDescent="0.25">
      <c r="H128" s="13"/>
    </row>
    <row r="129" spans="8:33" x14ac:dyDescent="0.25">
      <c r="H129" s="13"/>
      <c r="W129" s="186"/>
      <c r="X129" s="186"/>
      <c r="Y129" s="186"/>
      <c r="Z129" s="186"/>
      <c r="AA129" s="186"/>
      <c r="AB129" s="186"/>
      <c r="AC129" s="186"/>
      <c r="AD129" s="186"/>
      <c r="AE129" s="186"/>
      <c r="AF129" s="186"/>
      <c r="AG129" s="186"/>
    </row>
  </sheetData>
  <sortState ref="B11:AH70">
    <sortCondition ref="F11:F70"/>
    <sortCondition descending="1" ref="J11:J70"/>
  </sortState>
  <mergeCells count="12">
    <mergeCell ref="C2:D2"/>
    <mergeCell ref="C3:D3"/>
    <mergeCell ref="C4:D4"/>
    <mergeCell ref="C5:D5"/>
    <mergeCell ref="C6:D6"/>
    <mergeCell ref="B82:D82"/>
    <mergeCell ref="K82:U82"/>
    <mergeCell ref="X82:AD82"/>
    <mergeCell ref="C83:F83"/>
    <mergeCell ref="B84:D84"/>
    <mergeCell ref="K84:U84"/>
    <mergeCell ref="X84:AD84"/>
  </mergeCells>
  <pageMargins left="0.70866141732283472" right="0.70866141732283472" top="0.74803149606299213" bottom="0.74803149606299213" header="0.31496062992125984" footer="0.31496062992125984"/>
  <pageSetup paperSize="9" scale="92" orientation="landscape"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pageSetUpPr fitToPage="1"/>
  </sheetPr>
  <dimension ref="A1:AO128"/>
  <sheetViews>
    <sheetView workbookViewId="0">
      <pane ySplit="10" topLeftCell="A11" activePane="bottomLeft" state="frozen"/>
      <selection pane="bottomLeft" activeCell="B40" sqref="B40:F40"/>
    </sheetView>
  </sheetViews>
  <sheetFormatPr defaultRowHeight="15" x14ac:dyDescent="0.25"/>
  <cols>
    <col min="1" max="1" width="3" style="186" bestFit="1" customWidth="1"/>
    <col min="2" max="2" width="14.5703125" style="186" bestFit="1" customWidth="1"/>
    <col min="3" max="3" width="12.85546875" style="186" customWidth="1"/>
    <col min="4" max="5" width="9.140625" style="186" customWidth="1"/>
    <col min="6" max="7" width="10.7109375" style="186" bestFit="1" customWidth="1"/>
    <col min="8" max="8" width="9.140625" style="186"/>
    <col min="9" max="9" width="9.140625" style="186" customWidth="1"/>
    <col min="10" max="11" width="7.85546875" style="186" customWidth="1"/>
    <col min="12" max="12" width="6.140625" style="186" bestFit="1" customWidth="1"/>
    <col min="13" max="13" width="2.140625" style="186" customWidth="1"/>
    <col min="14" max="14" width="3.5703125" style="186" customWidth="1"/>
    <col min="15" max="17" width="3.5703125" style="186" hidden="1" customWidth="1"/>
    <col min="18" max="24" width="3.5703125" style="186" customWidth="1"/>
    <col min="25" max="25" width="3.5703125" style="186" bestFit="1" customWidth="1"/>
    <col min="26" max="26" width="3.5703125" style="186" customWidth="1"/>
    <col min="27" max="27" width="2.7109375" style="186" customWidth="1"/>
    <col min="28" max="28" width="3.5703125" style="186" bestFit="1" customWidth="1"/>
    <col min="29" max="29" width="3.5703125" style="35" bestFit="1" customWidth="1"/>
    <col min="30" max="30" width="3.85546875" style="26" bestFit="1" customWidth="1"/>
    <col min="31" max="35" width="3.28515625" style="26" customWidth="1"/>
    <col min="36" max="37" width="4.140625" style="26" customWidth="1"/>
    <col min="38" max="39" width="3.28515625" style="26" customWidth="1"/>
    <col min="40" max="40" width="2.7109375" style="26" customWidth="1"/>
    <col min="41" max="41" width="2.85546875" style="186" bestFit="1" customWidth="1"/>
    <col min="42" max="43" width="9.140625" style="186"/>
    <col min="44" max="44" width="10.7109375" style="186" bestFit="1" customWidth="1"/>
    <col min="45" max="16384" width="9.140625" style="186"/>
  </cols>
  <sheetData>
    <row r="1" spans="1:41" x14ac:dyDescent="0.25">
      <c r="L1" s="286"/>
      <c r="M1" s="286"/>
      <c r="N1" s="286"/>
      <c r="O1" s="286"/>
      <c r="S1" s="186" t="s">
        <v>4</v>
      </c>
      <c r="Z1" s="186" t="s">
        <v>1</v>
      </c>
      <c r="AB1" s="186" t="s">
        <v>4</v>
      </c>
      <c r="AC1" s="186"/>
      <c r="AD1" s="35"/>
      <c r="AH1" s="26" t="s">
        <v>4</v>
      </c>
      <c r="AJ1" s="26" t="s">
        <v>4</v>
      </c>
      <c r="AO1" s="26"/>
    </row>
    <row r="2" spans="1:41" x14ac:dyDescent="0.25">
      <c r="B2" s="1" t="s">
        <v>375</v>
      </c>
      <c r="C2" s="348"/>
      <c r="D2" s="348"/>
      <c r="E2" s="288"/>
      <c r="F2" s="3"/>
      <c r="G2" s="4"/>
      <c r="H2" s="288"/>
      <c r="I2" s="288"/>
      <c r="J2" s="288"/>
      <c r="K2" s="288"/>
      <c r="L2" s="286"/>
      <c r="M2" s="286"/>
      <c r="N2" s="286"/>
      <c r="O2" s="286"/>
      <c r="P2" s="286" t="s">
        <v>13</v>
      </c>
      <c r="Q2" s="286"/>
      <c r="R2" s="286"/>
      <c r="S2" s="286" t="s">
        <v>2</v>
      </c>
      <c r="T2" s="286"/>
      <c r="U2" s="286"/>
      <c r="V2" s="286"/>
      <c r="W2" s="286"/>
      <c r="X2" s="286"/>
      <c r="Y2" s="286"/>
      <c r="Z2" s="286"/>
      <c r="AA2" s="286"/>
      <c r="AB2" s="286"/>
      <c r="AC2" s="289"/>
      <c r="AD2" s="3"/>
      <c r="AE2" s="287"/>
      <c r="AF2" s="287"/>
      <c r="AH2" s="26" t="s">
        <v>7</v>
      </c>
      <c r="AL2" s="28"/>
      <c r="AM2" s="28"/>
      <c r="AN2" s="28"/>
      <c r="AO2" s="28"/>
    </row>
    <row r="3" spans="1:41" x14ac:dyDescent="0.25">
      <c r="A3" s="1"/>
      <c r="B3" s="1" t="s">
        <v>833</v>
      </c>
      <c r="C3" s="348"/>
      <c r="D3" s="348"/>
      <c r="E3" s="288"/>
      <c r="F3" s="3"/>
      <c r="G3" s="4"/>
      <c r="H3" s="288"/>
      <c r="I3" s="288"/>
      <c r="J3" s="288"/>
      <c r="K3" s="288"/>
      <c r="L3" s="286" t="s">
        <v>998</v>
      </c>
      <c r="M3" s="286"/>
      <c r="N3" s="286" t="s">
        <v>1024</v>
      </c>
      <c r="O3" s="286"/>
      <c r="P3" s="286"/>
      <c r="Q3" s="286" t="s">
        <v>998</v>
      </c>
      <c r="R3" s="286" t="s">
        <v>5</v>
      </c>
      <c r="S3" s="286"/>
      <c r="W3" s="286"/>
      <c r="X3" s="286"/>
      <c r="Y3" s="286"/>
      <c r="Z3" s="286" t="s">
        <v>27</v>
      </c>
      <c r="AA3" s="286"/>
      <c r="AB3" s="286" t="s">
        <v>27</v>
      </c>
      <c r="AC3" s="289" t="s">
        <v>4</v>
      </c>
      <c r="AD3" s="3"/>
      <c r="AE3" s="287"/>
      <c r="AF3" s="287"/>
      <c r="AG3" s="28"/>
      <c r="AH3" s="28" t="s">
        <v>3</v>
      </c>
      <c r="AI3" s="28"/>
      <c r="AJ3" s="28" t="s">
        <v>27</v>
      </c>
      <c r="AK3" s="28"/>
      <c r="AL3" s="287"/>
      <c r="AM3" s="287"/>
      <c r="AN3" s="287"/>
      <c r="AO3" s="287" t="s">
        <v>5</v>
      </c>
    </row>
    <row r="4" spans="1:41" x14ac:dyDescent="0.25">
      <c r="A4" s="1"/>
      <c r="B4" s="21" t="s">
        <v>1013</v>
      </c>
      <c r="C4" s="348"/>
      <c r="D4" s="348"/>
      <c r="E4" s="288"/>
      <c r="F4" s="3"/>
      <c r="G4" s="4"/>
      <c r="H4" s="288"/>
      <c r="I4" s="288"/>
      <c r="J4" s="288"/>
      <c r="K4" s="288"/>
      <c r="L4" s="286" t="s">
        <v>14</v>
      </c>
      <c r="M4" s="286" t="s">
        <v>4</v>
      </c>
      <c r="N4" s="286" t="s">
        <v>17</v>
      </c>
      <c r="O4" s="286"/>
      <c r="P4" s="286" t="s">
        <v>5</v>
      </c>
      <c r="Q4" s="286"/>
      <c r="R4" s="286" t="s">
        <v>7</v>
      </c>
      <c r="S4" s="286" t="s">
        <v>163</v>
      </c>
      <c r="T4" s="286" t="s">
        <v>8</v>
      </c>
      <c r="U4" s="286"/>
      <c r="V4" s="286"/>
      <c r="W4" s="286"/>
      <c r="X4" s="286"/>
      <c r="Y4" s="286"/>
      <c r="Z4" s="286" t="s">
        <v>9</v>
      </c>
      <c r="AA4" s="286" t="s">
        <v>977</v>
      </c>
      <c r="AB4" s="286" t="s">
        <v>9</v>
      </c>
      <c r="AC4" s="289" t="s">
        <v>3</v>
      </c>
      <c r="AD4" s="3" t="s">
        <v>4</v>
      </c>
      <c r="AE4" s="287"/>
      <c r="AF4" s="287"/>
      <c r="AG4" s="28" t="s">
        <v>8</v>
      </c>
      <c r="AH4" s="28" t="s">
        <v>1</v>
      </c>
      <c r="AI4" s="28"/>
      <c r="AJ4" s="287" t="s">
        <v>9</v>
      </c>
      <c r="AK4" s="287" t="s">
        <v>977</v>
      </c>
      <c r="AL4" s="287"/>
      <c r="AM4" s="287"/>
      <c r="AN4" s="287"/>
      <c r="AO4" s="287" t="s">
        <v>7</v>
      </c>
    </row>
    <row r="5" spans="1:41" x14ac:dyDescent="0.25">
      <c r="A5" s="1"/>
      <c r="B5" s="1" t="s">
        <v>1012</v>
      </c>
      <c r="C5" s="348"/>
      <c r="D5" s="348"/>
      <c r="E5" s="288"/>
      <c r="F5" s="3"/>
      <c r="G5" s="4"/>
      <c r="H5" s="288"/>
      <c r="I5" s="288"/>
      <c r="J5" s="288"/>
      <c r="K5" s="288"/>
      <c r="L5" s="286" t="s">
        <v>1</v>
      </c>
      <c r="M5" s="286" t="s">
        <v>9</v>
      </c>
      <c r="N5" s="286" t="s">
        <v>1</v>
      </c>
      <c r="O5" s="286" t="s">
        <v>16</v>
      </c>
      <c r="P5" s="286" t="s">
        <v>1</v>
      </c>
      <c r="Q5" s="286" t="s">
        <v>13</v>
      </c>
      <c r="R5" s="286" t="s">
        <v>11</v>
      </c>
      <c r="S5" s="286" t="s">
        <v>9</v>
      </c>
      <c r="T5" s="286" t="s">
        <v>2</v>
      </c>
      <c r="U5" s="286"/>
      <c r="V5" s="286"/>
      <c r="W5" s="286"/>
      <c r="X5" s="286"/>
      <c r="Y5" s="286"/>
      <c r="Z5" s="286" t="s">
        <v>1</v>
      </c>
      <c r="AA5" s="286" t="s">
        <v>3</v>
      </c>
      <c r="AB5" s="286" t="s">
        <v>1</v>
      </c>
      <c r="AC5" s="289" t="s">
        <v>8</v>
      </c>
      <c r="AD5" s="3" t="s">
        <v>3</v>
      </c>
      <c r="AE5" s="287"/>
      <c r="AF5" s="287"/>
      <c r="AG5" s="28" t="s">
        <v>2</v>
      </c>
      <c r="AH5" s="28" t="s">
        <v>12</v>
      </c>
      <c r="AI5" s="28"/>
      <c r="AJ5" s="287" t="s">
        <v>1</v>
      </c>
      <c r="AK5" s="287" t="s">
        <v>3</v>
      </c>
      <c r="AL5" s="287"/>
      <c r="AM5" s="287" t="s">
        <v>16</v>
      </c>
      <c r="AO5" s="287" t="s">
        <v>11</v>
      </c>
    </row>
    <row r="6" spans="1:41" x14ac:dyDescent="0.25">
      <c r="A6" s="1"/>
      <c r="B6" s="1"/>
      <c r="C6" s="348"/>
      <c r="D6" s="348"/>
      <c r="E6" s="288"/>
      <c r="F6" s="3"/>
      <c r="G6" s="4"/>
      <c r="H6" s="288"/>
      <c r="I6" s="288"/>
      <c r="J6" s="288"/>
      <c r="K6" s="288"/>
      <c r="L6" s="286" t="s">
        <v>0</v>
      </c>
      <c r="M6" s="286" t="s">
        <v>1</v>
      </c>
      <c r="N6" s="286" t="s">
        <v>1</v>
      </c>
      <c r="O6" s="286"/>
      <c r="P6" s="286" t="s">
        <v>14</v>
      </c>
      <c r="Q6" s="286" t="s">
        <v>1</v>
      </c>
      <c r="R6" s="286" t="s">
        <v>4</v>
      </c>
      <c r="S6" s="286" t="s">
        <v>2</v>
      </c>
      <c r="T6" s="286" t="s">
        <v>14</v>
      </c>
      <c r="U6" s="286"/>
      <c r="V6" s="286" t="s">
        <v>1036</v>
      </c>
      <c r="W6" s="286"/>
      <c r="X6" s="286" t="s">
        <v>16</v>
      </c>
      <c r="Y6" s="286" t="s">
        <v>763</v>
      </c>
      <c r="Z6" s="286" t="s">
        <v>12</v>
      </c>
      <c r="AA6" s="286" t="s">
        <v>12</v>
      </c>
      <c r="AB6" s="286" t="s">
        <v>12</v>
      </c>
      <c r="AC6" s="289"/>
      <c r="AD6" s="3" t="s">
        <v>4</v>
      </c>
      <c r="AE6" s="287" t="s">
        <v>8</v>
      </c>
      <c r="AF6" s="287" t="s">
        <v>13</v>
      </c>
      <c r="AG6" s="28" t="s">
        <v>14</v>
      </c>
      <c r="AH6" s="28" t="s">
        <v>13</v>
      </c>
      <c r="AI6" s="28" t="s">
        <v>16</v>
      </c>
      <c r="AJ6" s="287" t="s">
        <v>12</v>
      </c>
      <c r="AK6" s="287" t="s">
        <v>12</v>
      </c>
      <c r="AL6" s="287" t="s">
        <v>16</v>
      </c>
      <c r="AM6" s="287" t="s">
        <v>163</v>
      </c>
      <c r="AN6" s="287" t="s">
        <v>13</v>
      </c>
      <c r="AO6" s="287" t="s">
        <v>4</v>
      </c>
    </row>
    <row r="7" spans="1:41" x14ac:dyDescent="0.25">
      <c r="A7" s="1"/>
      <c r="B7" s="117"/>
      <c r="C7" s="117"/>
      <c r="D7" s="117"/>
      <c r="E7" s="288"/>
      <c r="F7" s="3"/>
      <c r="G7" s="4"/>
      <c r="H7" s="288"/>
      <c r="I7" s="288"/>
      <c r="J7" s="288"/>
      <c r="K7" s="288"/>
      <c r="L7" s="286" t="s">
        <v>11</v>
      </c>
      <c r="M7" s="286" t="s">
        <v>13</v>
      </c>
      <c r="N7" s="286" t="s">
        <v>11</v>
      </c>
      <c r="O7" s="286" t="s">
        <v>17</v>
      </c>
      <c r="P7" s="286" t="s">
        <v>16</v>
      </c>
      <c r="Q7" s="286" t="s">
        <v>17</v>
      </c>
      <c r="R7" s="286" t="s">
        <v>11</v>
      </c>
      <c r="S7" s="286" t="s">
        <v>2</v>
      </c>
      <c r="T7" s="286" t="s">
        <v>11</v>
      </c>
      <c r="U7" s="286" t="s">
        <v>1052</v>
      </c>
      <c r="V7" s="286" t="s">
        <v>3</v>
      </c>
      <c r="W7" s="286" t="s">
        <v>1025</v>
      </c>
      <c r="X7" s="286" t="s">
        <v>3</v>
      </c>
      <c r="Y7" s="286" t="s">
        <v>6</v>
      </c>
      <c r="Z7" s="286" t="s">
        <v>14</v>
      </c>
      <c r="AA7" s="286" t="s">
        <v>27</v>
      </c>
      <c r="AB7" s="286" t="s">
        <v>14</v>
      </c>
      <c r="AC7" s="289" t="s">
        <v>9</v>
      </c>
      <c r="AD7" s="3" t="s">
        <v>14</v>
      </c>
      <c r="AE7" s="287" t="s">
        <v>3</v>
      </c>
      <c r="AF7" s="287" t="s">
        <v>14</v>
      </c>
      <c r="AG7" s="287" t="s">
        <v>11</v>
      </c>
      <c r="AH7" s="287" t="s">
        <v>14</v>
      </c>
      <c r="AI7" s="287" t="s">
        <v>6</v>
      </c>
      <c r="AJ7" s="287" t="s">
        <v>14</v>
      </c>
      <c r="AK7" s="287" t="s">
        <v>27</v>
      </c>
      <c r="AL7" s="287" t="s">
        <v>3</v>
      </c>
      <c r="AM7" s="287" t="s">
        <v>17</v>
      </c>
      <c r="AN7" s="287" t="s">
        <v>14</v>
      </c>
      <c r="AO7" s="287" t="s">
        <v>11</v>
      </c>
    </row>
    <row r="8" spans="1:41" x14ac:dyDescent="0.25">
      <c r="A8" s="1"/>
      <c r="B8" s="288"/>
      <c r="C8" s="288"/>
      <c r="D8" s="288"/>
      <c r="E8" s="288"/>
      <c r="F8" s="3"/>
      <c r="G8" s="4"/>
      <c r="H8" s="288"/>
      <c r="I8" s="288"/>
      <c r="J8" s="288"/>
      <c r="K8" s="288"/>
      <c r="L8" s="286" t="s">
        <v>16</v>
      </c>
      <c r="M8" s="286" t="s">
        <v>3</v>
      </c>
      <c r="N8" s="286" t="s">
        <v>12</v>
      </c>
      <c r="O8" s="286" t="s">
        <v>17</v>
      </c>
      <c r="P8" s="286" t="s">
        <v>16</v>
      </c>
      <c r="Q8" s="286" t="s">
        <v>14</v>
      </c>
      <c r="R8" s="286" t="s">
        <v>12</v>
      </c>
      <c r="S8" s="286" t="s">
        <v>17</v>
      </c>
      <c r="T8" s="286" t="s">
        <v>6</v>
      </c>
      <c r="U8" s="286" t="s">
        <v>14</v>
      </c>
      <c r="V8" s="286" t="s">
        <v>9</v>
      </c>
      <c r="W8" s="286" t="s">
        <v>16</v>
      </c>
      <c r="X8" s="286" t="s">
        <v>2</v>
      </c>
      <c r="Y8" s="286" t="s">
        <v>14</v>
      </c>
      <c r="Z8" s="286" t="s">
        <v>1</v>
      </c>
      <c r="AA8" s="286" t="s">
        <v>17</v>
      </c>
      <c r="AB8" s="286" t="s">
        <v>1</v>
      </c>
      <c r="AC8" s="289" t="s">
        <v>8</v>
      </c>
      <c r="AD8" s="3" t="s">
        <v>2</v>
      </c>
      <c r="AE8" s="287" t="s">
        <v>9</v>
      </c>
      <c r="AF8" s="287" t="s">
        <v>16</v>
      </c>
      <c r="AG8" s="287" t="s">
        <v>6</v>
      </c>
      <c r="AH8" s="287" t="s">
        <v>6</v>
      </c>
      <c r="AI8" s="287" t="s">
        <v>14</v>
      </c>
      <c r="AJ8" s="287" t="s">
        <v>1</v>
      </c>
      <c r="AK8" s="287" t="s">
        <v>17</v>
      </c>
      <c r="AL8" s="287" t="s">
        <v>2</v>
      </c>
      <c r="AM8" s="287" t="s">
        <v>2</v>
      </c>
      <c r="AN8" s="287" t="s">
        <v>16</v>
      </c>
      <c r="AO8" s="287" t="s">
        <v>12</v>
      </c>
    </row>
    <row r="9" spans="1:41" x14ac:dyDescent="0.25">
      <c r="A9" s="1"/>
      <c r="B9" s="288"/>
      <c r="C9" s="288"/>
      <c r="D9" s="288"/>
      <c r="E9" s="288"/>
      <c r="F9" s="3"/>
      <c r="G9" s="4"/>
      <c r="H9" s="288"/>
      <c r="I9" s="288"/>
      <c r="J9" s="288"/>
      <c r="K9" s="288"/>
      <c r="L9" s="286" t="s">
        <v>7</v>
      </c>
      <c r="M9" s="286" t="s">
        <v>1040</v>
      </c>
      <c r="N9" s="286" t="s">
        <v>27</v>
      </c>
      <c r="O9" s="286" t="s">
        <v>2</v>
      </c>
      <c r="P9" s="286" t="s">
        <v>17</v>
      </c>
      <c r="Q9" s="286" t="s">
        <v>163</v>
      </c>
      <c r="R9" s="286" t="s">
        <v>27</v>
      </c>
      <c r="S9" s="286" t="s">
        <v>4</v>
      </c>
      <c r="T9" s="286" t="s">
        <v>17</v>
      </c>
      <c r="U9" s="286" t="s">
        <v>13</v>
      </c>
      <c r="V9" s="286" t="s">
        <v>4</v>
      </c>
      <c r="W9" s="286" t="s">
        <v>15</v>
      </c>
      <c r="X9" s="286" t="s">
        <v>17</v>
      </c>
      <c r="Y9" s="286" t="s">
        <v>15</v>
      </c>
      <c r="Z9" s="286" t="s">
        <v>15</v>
      </c>
      <c r="AA9" s="286" t="s">
        <v>1</v>
      </c>
      <c r="AB9" s="286" t="s">
        <v>15</v>
      </c>
      <c r="AC9" s="289" t="s">
        <v>16</v>
      </c>
      <c r="AD9" s="3" t="s">
        <v>16</v>
      </c>
      <c r="AE9" s="287" t="s">
        <v>4</v>
      </c>
      <c r="AF9" s="287" t="s">
        <v>16</v>
      </c>
      <c r="AG9" s="287" t="s">
        <v>17</v>
      </c>
      <c r="AH9" s="287" t="s">
        <v>10</v>
      </c>
      <c r="AI9" s="287" t="s">
        <v>15</v>
      </c>
      <c r="AJ9" s="287" t="s">
        <v>15</v>
      </c>
      <c r="AK9" s="287" t="s">
        <v>1</v>
      </c>
      <c r="AL9" s="287" t="s">
        <v>17</v>
      </c>
      <c r="AM9" s="287" t="s">
        <v>4</v>
      </c>
      <c r="AN9" s="287" t="s">
        <v>16</v>
      </c>
      <c r="AO9" s="287" t="s">
        <v>27</v>
      </c>
    </row>
    <row r="10" spans="1:41" x14ac:dyDescent="0.25">
      <c r="A10" s="1" t="s">
        <v>18</v>
      </c>
      <c r="B10" s="288" t="s">
        <v>19</v>
      </c>
      <c r="C10" s="288" t="s">
        <v>20</v>
      </c>
      <c r="D10" s="288" t="s">
        <v>21</v>
      </c>
      <c r="E10" s="288" t="s">
        <v>720</v>
      </c>
      <c r="F10" s="288" t="s">
        <v>122</v>
      </c>
      <c r="G10" s="3" t="s">
        <v>25</v>
      </c>
      <c r="H10" s="4" t="s">
        <v>22</v>
      </c>
      <c r="I10" s="288" t="s">
        <v>23</v>
      </c>
      <c r="J10" s="288"/>
      <c r="K10" s="288" t="s">
        <v>24</v>
      </c>
      <c r="L10" s="259" t="s">
        <v>1020</v>
      </c>
      <c r="M10" s="217" t="s">
        <v>350</v>
      </c>
      <c r="N10" s="259" t="s">
        <v>1023</v>
      </c>
      <c r="O10" s="286" t="s">
        <v>855</v>
      </c>
      <c r="P10" s="259" t="s">
        <v>962</v>
      </c>
      <c r="Q10" s="259" t="s">
        <v>997</v>
      </c>
      <c r="R10" s="259" t="s">
        <v>175</v>
      </c>
      <c r="S10" s="259" t="s">
        <v>1063</v>
      </c>
      <c r="T10" s="259" t="s">
        <v>176</v>
      </c>
      <c r="U10" s="259" t="s">
        <v>786</v>
      </c>
      <c r="V10" s="259" t="s">
        <v>173</v>
      </c>
      <c r="W10" s="259" t="s">
        <v>787</v>
      </c>
      <c r="X10" s="259" t="s">
        <v>715</v>
      </c>
      <c r="Y10" s="259" t="s">
        <v>961</v>
      </c>
      <c r="Z10" s="259" t="s">
        <v>931</v>
      </c>
      <c r="AA10" s="259" t="s">
        <v>1072</v>
      </c>
      <c r="AB10" s="259" t="s">
        <v>511</v>
      </c>
    </row>
    <row r="11" spans="1:41" x14ac:dyDescent="0.25">
      <c r="A11" s="55">
        <v>1</v>
      </c>
      <c r="B11" s="55" t="s">
        <v>531</v>
      </c>
      <c r="C11" s="55" t="s">
        <v>335</v>
      </c>
      <c r="D11" s="55"/>
      <c r="E11" s="55" t="s">
        <v>550</v>
      </c>
      <c r="F11" s="55" t="str">
        <f t="shared" ref="F11:F42" si="0">LEFT(H11,1)</f>
        <v>A</v>
      </c>
      <c r="G11" s="63">
        <v>1</v>
      </c>
      <c r="H11" s="69" t="s">
        <v>56</v>
      </c>
      <c r="I11" s="70" t="s">
        <v>1047</v>
      </c>
      <c r="J11" s="70" t="s">
        <v>1048</v>
      </c>
      <c r="K11" s="115">
        <f t="shared" ref="K11:K42" si="1">J11*0.0283</f>
        <v>9.7068999999999992</v>
      </c>
      <c r="L11" s="55">
        <v>42</v>
      </c>
      <c r="M11" s="55"/>
      <c r="N11" s="55"/>
      <c r="O11" s="55"/>
      <c r="P11" s="55"/>
      <c r="Q11" s="55"/>
      <c r="R11" s="55"/>
      <c r="S11" s="55"/>
      <c r="T11" s="55"/>
      <c r="U11" s="55"/>
      <c r="V11" s="55"/>
      <c r="W11" s="55"/>
      <c r="X11" s="55"/>
      <c r="Y11" s="55"/>
      <c r="Z11" s="55"/>
      <c r="AA11" s="55"/>
      <c r="AB11" s="55"/>
      <c r="AC11" s="19">
        <f t="shared" ref="AC11:AC42" si="2">SUM(AE11:AO11)</f>
        <v>7</v>
      </c>
      <c r="AD11" s="61">
        <f t="shared" ref="AD11:AD42" si="3">SUM(L11:AC11)</f>
        <v>49</v>
      </c>
      <c r="AE11" s="30"/>
      <c r="AF11" s="31"/>
      <c r="AG11" s="31"/>
      <c r="AH11" s="31"/>
      <c r="AI11" s="31"/>
      <c r="AJ11" s="31"/>
      <c r="AK11" s="31"/>
      <c r="AL11" s="31"/>
      <c r="AM11" s="31">
        <v>7</v>
      </c>
      <c r="AN11" s="31"/>
      <c r="AO11" s="31"/>
    </row>
    <row r="12" spans="1:41" x14ac:dyDescent="0.25">
      <c r="A12" s="85">
        <v>2</v>
      </c>
      <c r="B12" s="85" t="s">
        <v>135</v>
      </c>
      <c r="C12" s="85" t="s">
        <v>39</v>
      </c>
      <c r="D12" s="85"/>
      <c r="E12" s="80" t="s">
        <v>550</v>
      </c>
      <c r="F12" s="55" t="str">
        <f t="shared" si="0"/>
        <v>A</v>
      </c>
      <c r="G12" s="86">
        <v>2</v>
      </c>
      <c r="H12" s="87" t="s">
        <v>33</v>
      </c>
      <c r="I12" s="25" t="s">
        <v>1049</v>
      </c>
      <c r="J12" s="83" t="s">
        <v>1050</v>
      </c>
      <c r="K12" s="116">
        <f t="shared" si="1"/>
        <v>3.1696</v>
      </c>
      <c r="L12" s="85">
        <v>14</v>
      </c>
      <c r="M12" s="85"/>
      <c r="N12" s="85"/>
      <c r="O12" s="85"/>
      <c r="P12" s="85"/>
      <c r="Q12" s="85"/>
      <c r="R12" s="85"/>
      <c r="S12" s="85"/>
      <c r="T12" s="85"/>
      <c r="U12" s="85"/>
      <c r="V12" s="85"/>
      <c r="W12" s="85"/>
      <c r="X12" s="85"/>
      <c r="Y12" s="85"/>
      <c r="Z12" s="85"/>
      <c r="AA12" s="85"/>
      <c r="AB12" s="85"/>
      <c r="AC12" s="19">
        <f t="shared" si="2"/>
        <v>0</v>
      </c>
      <c r="AD12" s="36">
        <f t="shared" si="3"/>
        <v>14</v>
      </c>
      <c r="AE12" s="33"/>
      <c r="AF12" s="34"/>
      <c r="AG12" s="34"/>
      <c r="AH12" s="34"/>
      <c r="AI12" s="34"/>
      <c r="AJ12" s="34"/>
      <c r="AK12" s="34"/>
      <c r="AL12" s="34"/>
      <c r="AM12" s="34"/>
      <c r="AN12" s="34"/>
      <c r="AO12" s="34"/>
    </row>
    <row r="13" spans="1:41" x14ac:dyDescent="0.25">
      <c r="A13" s="54">
        <v>3</v>
      </c>
      <c r="B13" s="85" t="s">
        <v>532</v>
      </c>
      <c r="C13" s="85" t="s">
        <v>39</v>
      </c>
      <c r="D13" s="85" t="s">
        <v>29</v>
      </c>
      <c r="E13" s="80" t="s">
        <v>550</v>
      </c>
      <c r="F13" s="55" t="str">
        <f t="shared" si="0"/>
        <v>A</v>
      </c>
      <c r="G13" s="81">
        <v>3</v>
      </c>
      <c r="H13" s="87" t="s">
        <v>63</v>
      </c>
      <c r="I13" s="25" t="s">
        <v>1051</v>
      </c>
      <c r="J13" s="25" t="s">
        <v>898</v>
      </c>
      <c r="K13" s="116">
        <f t="shared" si="1"/>
        <v>2.8866000000000001</v>
      </c>
      <c r="L13" s="85"/>
      <c r="M13" s="85"/>
      <c r="N13" s="85"/>
      <c r="O13" s="85"/>
      <c r="P13" s="85"/>
      <c r="Q13" s="85"/>
      <c r="R13" s="85"/>
      <c r="S13" s="85"/>
      <c r="T13" s="85">
        <v>5</v>
      </c>
      <c r="U13" s="85">
        <v>1</v>
      </c>
      <c r="V13" s="85"/>
      <c r="W13" s="85"/>
      <c r="X13" s="85"/>
      <c r="Y13" s="85">
        <v>2</v>
      </c>
      <c r="Z13" s="85"/>
      <c r="AA13" s="85"/>
      <c r="AB13" s="85"/>
      <c r="AC13" s="19">
        <f t="shared" si="2"/>
        <v>1</v>
      </c>
      <c r="AD13" s="36">
        <f t="shared" si="3"/>
        <v>9</v>
      </c>
      <c r="AE13" s="33"/>
      <c r="AF13" s="34"/>
      <c r="AG13" s="34"/>
      <c r="AH13" s="34"/>
      <c r="AI13" s="34"/>
      <c r="AJ13" s="34"/>
      <c r="AK13" s="34"/>
      <c r="AL13" s="34"/>
      <c r="AM13" s="34"/>
      <c r="AN13" s="34"/>
      <c r="AO13" s="34">
        <v>1</v>
      </c>
    </row>
    <row r="14" spans="1:41" x14ac:dyDescent="0.25">
      <c r="A14" s="54">
        <v>4</v>
      </c>
      <c r="B14" s="85" t="s">
        <v>534</v>
      </c>
      <c r="C14" s="85" t="s">
        <v>162</v>
      </c>
      <c r="D14" s="85"/>
      <c r="E14" s="80" t="s">
        <v>550</v>
      </c>
      <c r="F14" s="55" t="str">
        <f t="shared" si="0"/>
        <v>A</v>
      </c>
      <c r="G14" s="86">
        <v>4</v>
      </c>
      <c r="H14" s="87" t="s">
        <v>283</v>
      </c>
      <c r="I14" s="25" t="s">
        <v>1053</v>
      </c>
      <c r="J14" s="25" t="s">
        <v>1054</v>
      </c>
      <c r="K14" s="116">
        <f t="shared" si="1"/>
        <v>2.4055</v>
      </c>
      <c r="L14" s="85"/>
      <c r="M14" s="85"/>
      <c r="N14" s="85"/>
      <c r="O14" s="85"/>
      <c r="P14" s="85"/>
      <c r="Q14" s="85"/>
      <c r="R14" s="85">
        <v>2</v>
      </c>
      <c r="S14" s="85"/>
      <c r="T14" s="85"/>
      <c r="U14" s="85"/>
      <c r="V14" s="85"/>
      <c r="W14" s="85">
        <v>1</v>
      </c>
      <c r="X14" s="85"/>
      <c r="Y14" s="85">
        <v>1</v>
      </c>
      <c r="Z14" s="85">
        <v>1</v>
      </c>
      <c r="AA14" s="85"/>
      <c r="AB14" s="85"/>
      <c r="AC14" s="19">
        <f t="shared" si="2"/>
        <v>3</v>
      </c>
      <c r="AD14" s="36">
        <f t="shared" si="3"/>
        <v>8</v>
      </c>
      <c r="AE14" s="33"/>
      <c r="AF14" s="34"/>
      <c r="AG14" s="34"/>
      <c r="AH14" s="34"/>
      <c r="AI14" s="34"/>
      <c r="AJ14" s="34"/>
      <c r="AK14" s="34"/>
      <c r="AL14" s="34"/>
      <c r="AM14" s="34"/>
      <c r="AN14" s="34"/>
      <c r="AO14" s="34">
        <v>3</v>
      </c>
    </row>
    <row r="15" spans="1:41" x14ac:dyDescent="0.25">
      <c r="A15" s="85">
        <v>5</v>
      </c>
      <c r="B15" s="85" t="s">
        <v>380</v>
      </c>
      <c r="C15" s="85"/>
      <c r="D15" s="85"/>
      <c r="E15" s="80" t="s">
        <v>768</v>
      </c>
      <c r="F15" s="55" t="str">
        <f t="shared" si="0"/>
        <v>A</v>
      </c>
      <c r="G15" s="81">
        <v>5</v>
      </c>
      <c r="H15" s="87" t="s">
        <v>290</v>
      </c>
      <c r="I15" s="25" t="s">
        <v>495</v>
      </c>
      <c r="J15" s="25" t="s">
        <v>496</v>
      </c>
      <c r="K15" s="116">
        <f t="shared" si="1"/>
        <v>2.1791</v>
      </c>
      <c r="L15" s="85">
        <v>4</v>
      </c>
      <c r="M15" s="85"/>
      <c r="N15" s="85"/>
      <c r="O15" s="85"/>
      <c r="P15" s="85"/>
      <c r="Q15" s="85"/>
      <c r="R15" s="85"/>
      <c r="S15" s="85"/>
      <c r="T15" s="85">
        <v>1</v>
      </c>
      <c r="U15" s="85"/>
      <c r="V15" s="85"/>
      <c r="W15" s="85">
        <v>1</v>
      </c>
      <c r="X15" s="85"/>
      <c r="Y15" s="85"/>
      <c r="Z15" s="85"/>
      <c r="AA15" s="85"/>
      <c r="AB15" s="85"/>
      <c r="AC15" s="19">
        <f t="shared" si="2"/>
        <v>0</v>
      </c>
      <c r="AD15" s="36">
        <f t="shared" si="3"/>
        <v>6</v>
      </c>
      <c r="AE15" s="33"/>
      <c r="AF15" s="34"/>
      <c r="AG15" s="34"/>
      <c r="AH15" s="34"/>
      <c r="AI15" s="34"/>
      <c r="AJ15" s="34"/>
      <c r="AK15" s="34"/>
      <c r="AL15" s="34"/>
      <c r="AM15" s="34"/>
      <c r="AN15" s="34"/>
      <c r="AO15" s="34"/>
    </row>
    <row r="16" spans="1:41" x14ac:dyDescent="0.25">
      <c r="A16" s="85">
        <v>6</v>
      </c>
      <c r="B16" s="85" t="s">
        <v>134</v>
      </c>
      <c r="C16" s="85" t="s">
        <v>127</v>
      </c>
      <c r="D16" s="85"/>
      <c r="E16" s="80" t="s">
        <v>550</v>
      </c>
      <c r="F16" s="55" t="str">
        <f t="shared" si="0"/>
        <v>A</v>
      </c>
      <c r="G16" s="86">
        <v>6</v>
      </c>
      <c r="H16" s="87" t="s">
        <v>222</v>
      </c>
      <c r="I16" s="25" t="s">
        <v>382</v>
      </c>
      <c r="J16" s="25" t="s">
        <v>1055</v>
      </c>
      <c r="K16" s="116">
        <f t="shared" si="1"/>
        <v>2.0375999999999999</v>
      </c>
      <c r="L16" s="85">
        <v>9</v>
      </c>
      <c r="M16" s="85"/>
      <c r="N16" s="85"/>
      <c r="O16" s="85"/>
      <c r="P16" s="85"/>
      <c r="Q16" s="85"/>
      <c r="R16" s="85"/>
      <c r="S16" s="85"/>
      <c r="T16" s="85"/>
      <c r="U16" s="85"/>
      <c r="V16" s="85"/>
      <c r="W16" s="85"/>
      <c r="X16" s="85"/>
      <c r="Y16" s="85"/>
      <c r="Z16" s="85"/>
      <c r="AA16" s="85"/>
      <c r="AB16" s="85"/>
      <c r="AC16" s="19">
        <f t="shared" si="2"/>
        <v>0</v>
      </c>
      <c r="AD16" s="36">
        <f t="shared" si="3"/>
        <v>9</v>
      </c>
      <c r="AE16" s="33"/>
      <c r="AF16" s="34"/>
      <c r="AG16" s="34"/>
      <c r="AH16" s="34"/>
      <c r="AI16" s="34"/>
      <c r="AJ16" s="34"/>
      <c r="AK16" s="34"/>
      <c r="AL16" s="34"/>
      <c r="AM16" s="34"/>
      <c r="AN16" s="34"/>
      <c r="AO16" s="34"/>
    </row>
    <row r="17" spans="1:41" x14ac:dyDescent="0.25">
      <c r="A17" s="85">
        <v>7</v>
      </c>
      <c r="B17" s="54" t="s">
        <v>668</v>
      </c>
      <c r="C17" s="54"/>
      <c r="D17" s="54"/>
      <c r="E17" s="55" t="s">
        <v>550</v>
      </c>
      <c r="F17" s="55" t="str">
        <f t="shared" si="0"/>
        <v>A</v>
      </c>
      <c r="G17" s="63">
        <v>7</v>
      </c>
      <c r="H17" s="57" t="s">
        <v>100</v>
      </c>
      <c r="I17" s="58" t="s">
        <v>497</v>
      </c>
      <c r="J17" s="58" t="s">
        <v>395</v>
      </c>
      <c r="K17" s="115">
        <f t="shared" si="1"/>
        <v>1.8111999999999999</v>
      </c>
      <c r="L17" s="54">
        <v>8</v>
      </c>
      <c r="M17" s="54"/>
      <c r="N17" s="54"/>
      <c r="O17" s="54"/>
      <c r="P17" s="54"/>
      <c r="Q17" s="54"/>
      <c r="R17" s="54"/>
      <c r="S17" s="54"/>
      <c r="T17" s="54"/>
      <c r="U17" s="54"/>
      <c r="V17" s="54"/>
      <c r="W17" s="54"/>
      <c r="X17" s="54"/>
      <c r="Y17" s="54"/>
      <c r="Z17" s="54"/>
      <c r="AA17" s="54"/>
      <c r="AB17" s="54"/>
      <c r="AC17" s="19">
        <f t="shared" si="2"/>
        <v>0</v>
      </c>
      <c r="AD17" s="61">
        <f t="shared" si="3"/>
        <v>8</v>
      </c>
      <c r="AE17" s="33"/>
      <c r="AF17" s="34"/>
      <c r="AG17" s="34"/>
      <c r="AH17" s="34"/>
      <c r="AI17" s="34"/>
      <c r="AJ17" s="34"/>
      <c r="AK17" s="34"/>
      <c r="AL17" s="34"/>
      <c r="AM17" s="34"/>
      <c r="AN17" s="34"/>
      <c r="AO17" s="34"/>
    </row>
    <row r="18" spans="1:41" x14ac:dyDescent="0.25">
      <c r="A18" s="54">
        <v>8</v>
      </c>
      <c r="B18" s="85" t="s">
        <v>541</v>
      </c>
      <c r="C18" s="85" t="s">
        <v>49</v>
      </c>
      <c r="D18" s="85" t="s">
        <v>29</v>
      </c>
      <c r="E18" s="80" t="s">
        <v>550</v>
      </c>
      <c r="F18" s="55" t="str">
        <f t="shared" si="0"/>
        <v>A</v>
      </c>
      <c r="G18" s="86">
        <v>8</v>
      </c>
      <c r="H18" s="87" t="s">
        <v>62</v>
      </c>
      <c r="I18" s="25" t="s">
        <v>1056</v>
      </c>
      <c r="J18" s="25" t="s">
        <v>483</v>
      </c>
      <c r="K18" s="116">
        <f t="shared" si="1"/>
        <v>1.7545999999999999</v>
      </c>
      <c r="L18" s="85">
        <v>5</v>
      </c>
      <c r="M18" s="85"/>
      <c r="N18" s="85"/>
      <c r="O18" s="85"/>
      <c r="P18" s="85"/>
      <c r="Q18" s="85"/>
      <c r="R18" s="85"/>
      <c r="S18" s="85"/>
      <c r="T18" s="85"/>
      <c r="U18" s="85"/>
      <c r="V18" s="85"/>
      <c r="W18" s="85"/>
      <c r="X18" s="85"/>
      <c r="Y18" s="85">
        <v>3</v>
      </c>
      <c r="Z18" s="85"/>
      <c r="AA18" s="85"/>
      <c r="AB18" s="85"/>
      <c r="AC18" s="19">
        <f t="shared" si="2"/>
        <v>1</v>
      </c>
      <c r="AD18" s="36">
        <f t="shared" si="3"/>
        <v>9</v>
      </c>
      <c r="AE18" s="33"/>
      <c r="AF18" s="34"/>
      <c r="AG18" s="34"/>
      <c r="AH18" s="34"/>
      <c r="AI18" s="34"/>
      <c r="AJ18" s="34"/>
      <c r="AK18" s="34"/>
      <c r="AL18" s="34"/>
      <c r="AM18" s="34">
        <v>1</v>
      </c>
      <c r="AN18" s="34"/>
      <c r="AO18" s="34"/>
    </row>
    <row r="19" spans="1:41" x14ac:dyDescent="0.25">
      <c r="A19" s="54">
        <v>9</v>
      </c>
      <c r="B19" s="85" t="s">
        <v>415</v>
      </c>
      <c r="C19" s="85" t="s">
        <v>39</v>
      </c>
      <c r="D19" s="85"/>
      <c r="E19" s="80" t="s">
        <v>550</v>
      </c>
      <c r="F19" s="55" t="str">
        <f t="shared" si="0"/>
        <v>A</v>
      </c>
      <c r="G19" s="81">
        <v>9</v>
      </c>
      <c r="H19" s="87" t="s">
        <v>101</v>
      </c>
      <c r="I19" s="25" t="s">
        <v>1045</v>
      </c>
      <c r="J19" s="25" t="s">
        <v>515</v>
      </c>
      <c r="K19" s="116">
        <f t="shared" si="1"/>
        <v>1.3584000000000001</v>
      </c>
      <c r="L19" s="85">
        <v>6</v>
      </c>
      <c r="M19" s="85"/>
      <c r="N19" s="85"/>
      <c r="O19" s="85"/>
      <c r="P19" s="85"/>
      <c r="Q19" s="85"/>
      <c r="R19" s="85"/>
      <c r="S19" s="85"/>
      <c r="T19" s="85"/>
      <c r="U19" s="85"/>
      <c r="V19" s="85"/>
      <c r="W19" s="85"/>
      <c r="X19" s="85"/>
      <c r="Y19" s="85"/>
      <c r="Z19" s="85"/>
      <c r="AA19" s="85"/>
      <c r="AB19" s="85"/>
      <c r="AC19" s="19">
        <f t="shared" si="2"/>
        <v>1</v>
      </c>
      <c r="AD19" s="36">
        <f t="shared" si="3"/>
        <v>7</v>
      </c>
      <c r="AE19" s="33"/>
      <c r="AF19" s="34"/>
      <c r="AG19" s="34"/>
      <c r="AH19" s="34"/>
      <c r="AI19" s="34"/>
      <c r="AJ19" s="34"/>
      <c r="AK19" s="34"/>
      <c r="AL19" s="34"/>
      <c r="AM19" s="34">
        <v>1</v>
      </c>
      <c r="AN19" s="34"/>
      <c r="AO19" s="34"/>
    </row>
    <row r="20" spans="1:41" x14ac:dyDescent="0.25">
      <c r="A20" s="54">
        <v>10</v>
      </c>
      <c r="B20" s="54" t="s">
        <v>525</v>
      </c>
      <c r="C20" s="54" t="s">
        <v>49</v>
      </c>
      <c r="D20" s="54"/>
      <c r="E20" s="55" t="s">
        <v>550</v>
      </c>
      <c r="F20" s="55" t="str">
        <f t="shared" si="0"/>
        <v>A</v>
      </c>
      <c r="G20" s="56">
        <v>10</v>
      </c>
      <c r="H20" s="57" t="s">
        <v>280</v>
      </c>
      <c r="I20" s="58" t="s">
        <v>970</v>
      </c>
      <c r="J20" s="58" t="s">
        <v>971</v>
      </c>
      <c r="K20" s="115">
        <f t="shared" si="1"/>
        <v>1.3300999999999998</v>
      </c>
      <c r="L20" s="54"/>
      <c r="M20" s="54"/>
      <c r="N20" s="54"/>
      <c r="O20" s="54"/>
      <c r="P20" s="54"/>
      <c r="Q20" s="54"/>
      <c r="R20" s="54"/>
      <c r="S20" s="54"/>
      <c r="T20" s="54">
        <v>2</v>
      </c>
      <c r="U20" s="54"/>
      <c r="V20" s="54"/>
      <c r="W20" s="54"/>
      <c r="X20" s="54"/>
      <c r="Y20" s="54">
        <v>2</v>
      </c>
      <c r="Z20" s="54"/>
      <c r="AA20" s="54"/>
      <c r="AB20" s="54"/>
      <c r="AC20" s="19">
        <f t="shared" si="2"/>
        <v>3</v>
      </c>
      <c r="AD20" s="61">
        <f t="shared" si="3"/>
        <v>7</v>
      </c>
      <c r="AE20" s="33"/>
      <c r="AF20" s="34"/>
      <c r="AG20" s="34"/>
      <c r="AH20" s="34"/>
      <c r="AI20" s="34"/>
      <c r="AJ20" s="34"/>
      <c r="AK20" s="34"/>
      <c r="AL20" s="34"/>
      <c r="AM20" s="34"/>
      <c r="AN20" s="34"/>
      <c r="AO20" s="34">
        <v>3</v>
      </c>
    </row>
    <row r="21" spans="1:41" x14ac:dyDescent="0.25">
      <c r="A21" s="85">
        <v>11</v>
      </c>
      <c r="B21" s="54" t="s">
        <v>642</v>
      </c>
      <c r="C21" s="54"/>
      <c r="D21" s="54"/>
      <c r="E21" s="55" t="s">
        <v>550</v>
      </c>
      <c r="F21" s="55" t="str">
        <f t="shared" si="0"/>
        <v>A</v>
      </c>
      <c r="G21" s="63">
        <v>11</v>
      </c>
      <c r="H21" s="57" t="s">
        <v>230</v>
      </c>
      <c r="I21" s="58" t="s">
        <v>79</v>
      </c>
      <c r="J21" s="58" t="s">
        <v>113</v>
      </c>
      <c r="K21" s="115">
        <f t="shared" si="1"/>
        <v>0.67920000000000003</v>
      </c>
      <c r="L21" s="54">
        <v>3</v>
      </c>
      <c r="M21" s="54"/>
      <c r="N21" s="54"/>
      <c r="O21" s="54"/>
      <c r="P21" s="54"/>
      <c r="Q21" s="54"/>
      <c r="R21" s="54"/>
      <c r="S21" s="54"/>
      <c r="T21" s="54"/>
      <c r="U21" s="54"/>
      <c r="V21" s="54"/>
      <c r="W21" s="54"/>
      <c r="X21" s="54"/>
      <c r="Y21" s="54"/>
      <c r="Z21" s="54"/>
      <c r="AA21" s="54"/>
      <c r="AB21" s="54"/>
      <c r="AC21" s="19">
        <f t="shared" si="2"/>
        <v>0</v>
      </c>
      <c r="AD21" s="61">
        <f t="shared" si="3"/>
        <v>3</v>
      </c>
      <c r="AE21" s="33"/>
      <c r="AF21" s="34"/>
      <c r="AG21" s="34"/>
      <c r="AH21" s="34"/>
      <c r="AI21" s="34"/>
      <c r="AJ21" s="34"/>
      <c r="AK21" s="34"/>
      <c r="AL21" s="34"/>
      <c r="AM21" s="34"/>
      <c r="AN21" s="34"/>
      <c r="AO21" s="34"/>
    </row>
    <row r="22" spans="1:41" x14ac:dyDescent="0.25">
      <c r="A22" s="54">
        <v>12</v>
      </c>
      <c r="B22" s="85" t="s">
        <v>130</v>
      </c>
      <c r="C22" s="85" t="s">
        <v>39</v>
      </c>
      <c r="D22" s="85"/>
      <c r="E22" s="80" t="s">
        <v>550</v>
      </c>
      <c r="F22" s="55" t="str">
        <f t="shared" si="0"/>
        <v>A</v>
      </c>
      <c r="G22" s="86">
        <v>12</v>
      </c>
      <c r="H22" s="87" t="s">
        <v>95</v>
      </c>
      <c r="I22" s="25" t="s">
        <v>624</v>
      </c>
      <c r="J22" s="25" t="s">
        <v>616</v>
      </c>
      <c r="K22" s="116">
        <f t="shared" si="1"/>
        <v>0.48109999999999997</v>
      </c>
      <c r="L22" s="85"/>
      <c r="M22" s="85"/>
      <c r="N22" s="85"/>
      <c r="O22" s="85"/>
      <c r="P22" s="85"/>
      <c r="Q22" s="85"/>
      <c r="R22" s="85"/>
      <c r="S22" s="85"/>
      <c r="T22" s="85">
        <v>1</v>
      </c>
      <c r="U22" s="85"/>
      <c r="V22" s="85"/>
      <c r="W22" s="85"/>
      <c r="X22" s="85"/>
      <c r="Y22" s="85"/>
      <c r="Z22" s="85"/>
      <c r="AA22" s="85"/>
      <c r="AB22" s="85"/>
      <c r="AC22" s="19">
        <f t="shared" si="2"/>
        <v>2</v>
      </c>
      <c r="AD22" s="36">
        <f t="shared" si="3"/>
        <v>3</v>
      </c>
      <c r="AE22" s="33">
        <v>1</v>
      </c>
      <c r="AF22" s="34"/>
      <c r="AG22" s="34"/>
      <c r="AH22" s="34"/>
      <c r="AI22" s="34"/>
      <c r="AJ22" s="34"/>
      <c r="AK22" s="34"/>
      <c r="AL22" s="34"/>
      <c r="AM22" s="34"/>
      <c r="AN22" s="34"/>
      <c r="AO22" s="34">
        <v>1</v>
      </c>
    </row>
    <row r="23" spans="1:41" x14ac:dyDescent="0.25">
      <c r="A23" s="54">
        <v>13</v>
      </c>
      <c r="B23" s="85" t="s">
        <v>1014</v>
      </c>
      <c r="C23" s="85"/>
      <c r="D23" s="85"/>
      <c r="E23" s="80" t="s">
        <v>670</v>
      </c>
      <c r="F23" s="55" t="str">
        <f t="shared" si="0"/>
        <v>A</v>
      </c>
      <c r="G23" s="81">
        <v>13</v>
      </c>
      <c r="H23" s="87" t="s">
        <v>55</v>
      </c>
      <c r="I23" s="25" t="s">
        <v>286</v>
      </c>
      <c r="J23" s="25" t="s">
        <v>308</v>
      </c>
      <c r="K23" s="116">
        <f t="shared" si="1"/>
        <v>0.45279999999999998</v>
      </c>
      <c r="L23" s="85"/>
      <c r="M23" s="85"/>
      <c r="N23" s="85"/>
      <c r="O23" s="85"/>
      <c r="P23" s="85"/>
      <c r="Q23" s="85"/>
      <c r="R23" s="85"/>
      <c r="S23" s="85"/>
      <c r="T23" s="85"/>
      <c r="U23" s="85"/>
      <c r="V23" s="85"/>
      <c r="W23" s="85"/>
      <c r="X23" s="85"/>
      <c r="Y23" s="85">
        <v>1</v>
      </c>
      <c r="Z23" s="85"/>
      <c r="AA23" s="85"/>
      <c r="AB23" s="85">
        <v>1</v>
      </c>
      <c r="AC23" s="19">
        <f t="shared" si="2"/>
        <v>1</v>
      </c>
      <c r="AD23" s="36">
        <f t="shared" si="3"/>
        <v>3</v>
      </c>
      <c r="AE23" s="33"/>
      <c r="AF23" s="34"/>
      <c r="AG23" s="34"/>
      <c r="AH23" s="34"/>
      <c r="AI23" s="34"/>
      <c r="AJ23" s="34"/>
      <c r="AK23" s="34">
        <v>1</v>
      </c>
      <c r="AL23" s="34"/>
      <c r="AM23" s="34"/>
      <c r="AN23" s="34"/>
      <c r="AO23" s="34"/>
    </row>
    <row r="24" spans="1:41" x14ac:dyDescent="0.25">
      <c r="A24" s="54">
        <v>14</v>
      </c>
      <c r="B24" s="54" t="s">
        <v>137</v>
      </c>
      <c r="C24" s="54" t="s">
        <v>77</v>
      </c>
      <c r="D24" s="54"/>
      <c r="E24" s="55" t="s">
        <v>550</v>
      </c>
      <c r="F24" s="55" t="str">
        <f t="shared" si="0"/>
        <v>A</v>
      </c>
      <c r="G24" s="56">
        <v>14</v>
      </c>
      <c r="H24" s="57" t="s">
        <v>57</v>
      </c>
      <c r="I24" s="58" t="s">
        <v>76</v>
      </c>
      <c r="J24" s="58" t="s">
        <v>105</v>
      </c>
      <c r="K24" s="115">
        <f t="shared" si="1"/>
        <v>2.8299999999999999E-2</v>
      </c>
      <c r="L24" s="54"/>
      <c r="M24" s="54"/>
      <c r="N24" s="54"/>
      <c r="O24" s="54"/>
      <c r="P24" s="54"/>
      <c r="Q24" s="54"/>
      <c r="R24" s="54"/>
      <c r="S24" s="54"/>
      <c r="T24" s="54"/>
      <c r="U24" s="54"/>
      <c r="V24" s="54"/>
      <c r="W24" s="54"/>
      <c r="X24" s="54"/>
      <c r="Y24" s="54">
        <v>1</v>
      </c>
      <c r="Z24" s="54"/>
      <c r="AA24" s="54"/>
      <c r="AB24" s="54"/>
      <c r="AC24" s="19">
        <f t="shared" si="2"/>
        <v>0</v>
      </c>
      <c r="AD24" s="61">
        <f t="shared" si="3"/>
        <v>1</v>
      </c>
      <c r="AE24" s="33"/>
      <c r="AF24" s="34"/>
      <c r="AG24" s="34"/>
      <c r="AH24" s="34"/>
      <c r="AI24" s="34"/>
      <c r="AJ24" s="34"/>
      <c r="AK24" s="34"/>
      <c r="AL24" s="34"/>
      <c r="AM24" s="34"/>
      <c r="AN24" s="34"/>
      <c r="AO24" s="34"/>
    </row>
    <row r="25" spans="1:41" x14ac:dyDescent="0.25">
      <c r="A25" s="54">
        <v>15</v>
      </c>
      <c r="B25" s="54" t="s">
        <v>526</v>
      </c>
      <c r="C25" s="54" t="s">
        <v>53</v>
      </c>
      <c r="D25" s="54"/>
      <c r="E25" s="55" t="s">
        <v>550</v>
      </c>
      <c r="F25" s="55" t="str">
        <f t="shared" si="0"/>
        <v>A</v>
      </c>
      <c r="G25" s="63">
        <v>14</v>
      </c>
      <c r="H25" s="57" t="s">
        <v>265</v>
      </c>
      <c r="I25" s="58" t="s">
        <v>76</v>
      </c>
      <c r="J25" s="58" t="s">
        <v>105</v>
      </c>
      <c r="K25" s="115">
        <f t="shared" si="1"/>
        <v>2.8299999999999999E-2</v>
      </c>
      <c r="L25" s="54"/>
      <c r="M25" s="54"/>
      <c r="N25" s="54"/>
      <c r="O25" s="54"/>
      <c r="P25" s="54"/>
      <c r="Q25" s="54"/>
      <c r="R25" s="54"/>
      <c r="S25" s="54"/>
      <c r="T25" s="54"/>
      <c r="U25" s="54"/>
      <c r="V25" s="54"/>
      <c r="W25" s="54"/>
      <c r="X25" s="54"/>
      <c r="Y25" s="54"/>
      <c r="Z25" s="54"/>
      <c r="AA25" s="54"/>
      <c r="AB25" s="54"/>
      <c r="AC25" s="19">
        <f t="shared" si="2"/>
        <v>1</v>
      </c>
      <c r="AD25" s="61">
        <f t="shared" si="3"/>
        <v>1</v>
      </c>
      <c r="AE25" s="33">
        <v>1</v>
      </c>
      <c r="AF25" s="34"/>
      <c r="AG25" s="34"/>
      <c r="AH25" s="34"/>
      <c r="AI25" s="34"/>
      <c r="AJ25" s="34"/>
      <c r="AK25" s="34"/>
      <c r="AL25" s="34"/>
      <c r="AM25" s="34"/>
      <c r="AN25" s="34"/>
      <c r="AO25" s="34"/>
    </row>
    <row r="26" spans="1:41" x14ac:dyDescent="0.25">
      <c r="A26" s="54">
        <v>16</v>
      </c>
      <c r="B26" s="54" t="s">
        <v>421</v>
      </c>
      <c r="C26" s="54" t="s">
        <v>39</v>
      </c>
      <c r="D26" s="54"/>
      <c r="E26" s="55" t="s">
        <v>550</v>
      </c>
      <c r="F26" s="55" t="str">
        <f t="shared" si="0"/>
        <v>A</v>
      </c>
      <c r="G26" s="56">
        <v>18</v>
      </c>
      <c r="H26" s="57" t="s">
        <v>288</v>
      </c>
      <c r="I26" s="58" t="s">
        <v>78</v>
      </c>
      <c r="J26" s="58" t="s">
        <v>78</v>
      </c>
      <c r="K26" s="115">
        <f t="shared" si="1"/>
        <v>0</v>
      </c>
      <c r="L26" s="54"/>
      <c r="M26" s="54"/>
      <c r="N26" s="54"/>
      <c r="O26" s="54"/>
      <c r="P26" s="54"/>
      <c r="Q26" s="54"/>
      <c r="R26" s="54"/>
      <c r="S26" s="54"/>
      <c r="T26" s="54"/>
      <c r="U26" s="54"/>
      <c r="V26" s="54"/>
      <c r="W26" s="54"/>
      <c r="X26" s="54"/>
      <c r="Y26" s="54"/>
      <c r="Z26" s="54"/>
      <c r="AA26" s="54"/>
      <c r="AB26" s="54"/>
      <c r="AC26" s="19">
        <f t="shared" si="2"/>
        <v>0</v>
      </c>
      <c r="AD26" s="61">
        <f t="shared" si="3"/>
        <v>0</v>
      </c>
      <c r="AE26" s="33"/>
      <c r="AF26" s="34"/>
      <c r="AG26" s="34"/>
      <c r="AH26" s="34"/>
      <c r="AI26" s="34"/>
      <c r="AJ26" s="34"/>
      <c r="AK26" s="34"/>
      <c r="AL26" s="34"/>
      <c r="AM26" s="34"/>
      <c r="AN26" s="34"/>
      <c r="AO26" s="34"/>
    </row>
    <row r="27" spans="1:41" x14ac:dyDescent="0.25">
      <c r="A27" s="85">
        <v>17</v>
      </c>
      <c r="B27" s="54" t="s">
        <v>1015</v>
      </c>
      <c r="C27" s="54"/>
      <c r="D27" s="54"/>
      <c r="E27" s="55" t="s">
        <v>768</v>
      </c>
      <c r="F27" s="55" t="str">
        <f t="shared" si="0"/>
        <v>A</v>
      </c>
      <c r="G27" s="63">
        <v>18</v>
      </c>
      <c r="H27" s="57" t="s">
        <v>225</v>
      </c>
      <c r="I27" s="58" t="s">
        <v>78</v>
      </c>
      <c r="J27" s="58" t="s">
        <v>78</v>
      </c>
      <c r="K27" s="115">
        <f t="shared" si="1"/>
        <v>0</v>
      </c>
      <c r="L27" s="54"/>
      <c r="M27" s="54"/>
      <c r="N27" s="54"/>
      <c r="O27" s="54"/>
      <c r="P27" s="54"/>
      <c r="Q27" s="54"/>
      <c r="R27" s="54"/>
      <c r="S27" s="54"/>
      <c r="T27" s="54"/>
      <c r="U27" s="54"/>
      <c r="V27" s="54"/>
      <c r="W27" s="54"/>
      <c r="X27" s="54"/>
      <c r="Y27" s="54"/>
      <c r="Z27" s="54"/>
      <c r="AA27" s="54"/>
      <c r="AB27" s="54"/>
      <c r="AC27" s="19">
        <f t="shared" si="2"/>
        <v>0</v>
      </c>
      <c r="AD27" s="61">
        <f t="shared" si="3"/>
        <v>0</v>
      </c>
      <c r="AE27" s="33"/>
      <c r="AF27" s="34"/>
      <c r="AG27" s="34"/>
      <c r="AH27" s="34"/>
      <c r="AI27" s="34"/>
      <c r="AJ27" s="34"/>
      <c r="AK27" s="34"/>
      <c r="AL27" s="34"/>
      <c r="AM27" s="34"/>
      <c r="AN27" s="34"/>
      <c r="AO27" s="34"/>
    </row>
    <row r="28" spans="1:41" x14ac:dyDescent="0.25">
      <c r="A28" s="54">
        <v>18</v>
      </c>
      <c r="B28" s="85" t="s">
        <v>204</v>
      </c>
      <c r="C28" s="85" t="s">
        <v>542</v>
      </c>
      <c r="D28" s="85"/>
      <c r="E28" s="80" t="s">
        <v>550</v>
      </c>
      <c r="F28" s="55" t="str">
        <f t="shared" si="0"/>
        <v>A</v>
      </c>
      <c r="G28" s="86">
        <v>18</v>
      </c>
      <c r="H28" s="87" t="s">
        <v>91</v>
      </c>
      <c r="I28" s="25" t="s">
        <v>78</v>
      </c>
      <c r="J28" s="25" t="s">
        <v>78</v>
      </c>
      <c r="K28" s="116">
        <f t="shared" si="1"/>
        <v>0</v>
      </c>
      <c r="L28" s="85"/>
      <c r="M28" s="85"/>
      <c r="N28" s="85"/>
      <c r="O28" s="85"/>
      <c r="P28" s="85"/>
      <c r="Q28" s="85"/>
      <c r="R28" s="85"/>
      <c r="S28" s="85"/>
      <c r="T28" s="85"/>
      <c r="U28" s="85"/>
      <c r="V28" s="85"/>
      <c r="W28" s="85"/>
      <c r="X28" s="85"/>
      <c r="Y28" s="85"/>
      <c r="Z28" s="85"/>
      <c r="AA28" s="85"/>
      <c r="AB28" s="85"/>
      <c r="AC28" s="19">
        <f t="shared" si="2"/>
        <v>0</v>
      </c>
      <c r="AD28" s="36">
        <f t="shared" si="3"/>
        <v>0</v>
      </c>
      <c r="AE28" s="33"/>
      <c r="AF28" s="34"/>
      <c r="AG28" s="34"/>
      <c r="AH28" s="34"/>
      <c r="AI28" s="34"/>
      <c r="AJ28" s="34"/>
      <c r="AK28" s="34"/>
      <c r="AL28" s="34"/>
      <c r="AM28" s="34"/>
      <c r="AN28" s="34"/>
      <c r="AO28" s="34"/>
    </row>
    <row r="29" spans="1:41" x14ac:dyDescent="0.25">
      <c r="A29" s="54">
        <v>19</v>
      </c>
      <c r="B29" s="54" t="s">
        <v>1016</v>
      </c>
      <c r="C29" s="54" t="s">
        <v>1017</v>
      </c>
      <c r="D29" s="54"/>
      <c r="E29" s="55" t="s">
        <v>768</v>
      </c>
      <c r="F29" s="55" t="str">
        <f t="shared" si="0"/>
        <v>B</v>
      </c>
      <c r="G29" s="56">
        <v>1</v>
      </c>
      <c r="H29" s="57" t="s">
        <v>97</v>
      </c>
      <c r="I29" s="58" t="s">
        <v>1041</v>
      </c>
      <c r="J29" s="58" t="s">
        <v>1042</v>
      </c>
      <c r="K29" s="115">
        <f t="shared" si="1"/>
        <v>7.4994999999999994</v>
      </c>
      <c r="L29" s="54">
        <v>24</v>
      </c>
      <c r="M29" s="54"/>
      <c r="N29" s="54"/>
      <c r="O29" s="54"/>
      <c r="P29" s="54"/>
      <c r="Q29" s="54"/>
      <c r="R29" s="54">
        <v>1</v>
      </c>
      <c r="S29" s="54"/>
      <c r="T29" s="54"/>
      <c r="U29" s="54"/>
      <c r="V29" s="54"/>
      <c r="W29" s="54"/>
      <c r="X29" s="54"/>
      <c r="Y29" s="54"/>
      <c r="Z29" s="54"/>
      <c r="AA29" s="54">
        <v>2</v>
      </c>
      <c r="AB29" s="54"/>
      <c r="AC29" s="19">
        <f t="shared" si="2"/>
        <v>2</v>
      </c>
      <c r="AD29" s="61">
        <f t="shared" si="3"/>
        <v>29</v>
      </c>
      <c r="AE29" s="33"/>
      <c r="AF29" s="34"/>
      <c r="AG29" s="34"/>
      <c r="AH29" s="34"/>
      <c r="AI29" s="34"/>
      <c r="AJ29" s="34"/>
      <c r="AK29" s="34"/>
      <c r="AL29" s="34"/>
      <c r="AM29" s="34"/>
      <c r="AN29" s="34"/>
      <c r="AO29" s="34">
        <v>2</v>
      </c>
    </row>
    <row r="30" spans="1:41" x14ac:dyDescent="0.25">
      <c r="A30" s="54">
        <v>20</v>
      </c>
      <c r="B30" s="54" t="s">
        <v>547</v>
      </c>
      <c r="C30" s="54" t="s">
        <v>49</v>
      </c>
      <c r="D30" s="54"/>
      <c r="E30" s="54" t="s">
        <v>550</v>
      </c>
      <c r="F30" s="55" t="str">
        <f t="shared" si="0"/>
        <v>B</v>
      </c>
      <c r="G30" s="56">
        <v>2</v>
      </c>
      <c r="H30" s="57" t="s">
        <v>236</v>
      </c>
      <c r="I30" s="58" t="s">
        <v>860</v>
      </c>
      <c r="J30" s="58" t="s">
        <v>861</v>
      </c>
      <c r="K30" s="115">
        <f t="shared" si="1"/>
        <v>4.2450000000000001</v>
      </c>
      <c r="L30" s="54"/>
      <c r="M30" s="54"/>
      <c r="N30" s="54"/>
      <c r="O30" s="54"/>
      <c r="P30" s="54"/>
      <c r="Q30" s="54"/>
      <c r="R30" s="54"/>
      <c r="S30" s="54"/>
      <c r="T30" s="54">
        <v>5</v>
      </c>
      <c r="U30" s="54"/>
      <c r="V30" s="54"/>
      <c r="W30" s="54">
        <v>2</v>
      </c>
      <c r="X30" s="54"/>
      <c r="Y30" s="54"/>
      <c r="Z30" s="54"/>
      <c r="AA30" s="54"/>
      <c r="AB30" s="54"/>
      <c r="AC30" s="19">
        <f t="shared" si="2"/>
        <v>0</v>
      </c>
      <c r="AD30" s="61">
        <f t="shared" si="3"/>
        <v>7</v>
      </c>
      <c r="AE30" s="33"/>
      <c r="AF30" s="34"/>
      <c r="AG30" s="34"/>
      <c r="AH30" s="34"/>
      <c r="AI30" s="34"/>
      <c r="AJ30" s="34"/>
      <c r="AK30" s="34"/>
      <c r="AL30" s="34"/>
      <c r="AM30" s="34"/>
      <c r="AN30" s="34"/>
      <c r="AO30" s="34"/>
    </row>
    <row r="31" spans="1:41" x14ac:dyDescent="0.25">
      <c r="A31" s="85">
        <v>21</v>
      </c>
      <c r="B31" s="85" t="s">
        <v>512</v>
      </c>
      <c r="C31" s="85" t="s">
        <v>70</v>
      </c>
      <c r="D31" s="85"/>
      <c r="E31" s="85" t="s">
        <v>768</v>
      </c>
      <c r="F31" s="55" t="str">
        <f t="shared" si="0"/>
        <v>B</v>
      </c>
      <c r="G31" s="86">
        <v>3</v>
      </c>
      <c r="H31" s="87" t="s">
        <v>244</v>
      </c>
      <c r="I31" s="25" t="s">
        <v>1039</v>
      </c>
      <c r="J31" s="25" t="s">
        <v>875</v>
      </c>
      <c r="K31" s="116">
        <f t="shared" si="1"/>
        <v>4.1318000000000001</v>
      </c>
      <c r="L31" s="85">
        <v>1</v>
      </c>
      <c r="M31" s="85">
        <v>1</v>
      </c>
      <c r="N31" s="85"/>
      <c r="O31" s="85"/>
      <c r="P31" s="85"/>
      <c r="Q31" s="85"/>
      <c r="R31" s="85">
        <v>2</v>
      </c>
      <c r="S31" s="85"/>
      <c r="T31" s="85">
        <v>1</v>
      </c>
      <c r="U31" s="85"/>
      <c r="V31" s="85"/>
      <c r="W31" s="85">
        <v>1</v>
      </c>
      <c r="X31" s="85"/>
      <c r="Y31" s="85"/>
      <c r="Z31" s="85"/>
      <c r="AA31" s="85"/>
      <c r="AB31" s="85"/>
      <c r="AC31" s="19">
        <f t="shared" si="2"/>
        <v>2</v>
      </c>
      <c r="AD31" s="36">
        <f t="shared" si="3"/>
        <v>8</v>
      </c>
      <c r="AE31" s="33"/>
      <c r="AF31" s="34"/>
      <c r="AG31" s="34"/>
      <c r="AH31" s="34"/>
      <c r="AI31" s="34"/>
      <c r="AJ31" s="34"/>
      <c r="AK31" s="34"/>
      <c r="AL31" s="34"/>
      <c r="AM31" s="34"/>
      <c r="AN31" s="34"/>
      <c r="AO31" s="34">
        <v>2</v>
      </c>
    </row>
    <row r="32" spans="1:41" x14ac:dyDescent="0.25">
      <c r="A32" s="54">
        <v>22</v>
      </c>
      <c r="B32" s="54" t="s">
        <v>194</v>
      </c>
      <c r="C32" s="54"/>
      <c r="D32" s="54"/>
      <c r="E32" s="54" t="s">
        <v>550</v>
      </c>
      <c r="F32" s="55" t="str">
        <f t="shared" si="0"/>
        <v>B</v>
      </c>
      <c r="G32" s="56">
        <v>4</v>
      </c>
      <c r="H32" s="57" t="s">
        <v>296</v>
      </c>
      <c r="I32" s="58" t="s">
        <v>1037</v>
      </c>
      <c r="J32" s="58" t="s">
        <v>1038</v>
      </c>
      <c r="K32" s="115">
        <f t="shared" si="1"/>
        <v>4.1034999999999995</v>
      </c>
      <c r="L32" s="54">
        <v>8</v>
      </c>
      <c r="M32" s="54"/>
      <c r="N32" s="54"/>
      <c r="O32" s="54"/>
      <c r="P32" s="54"/>
      <c r="Q32" s="54"/>
      <c r="R32" s="54">
        <v>1</v>
      </c>
      <c r="S32" s="54"/>
      <c r="T32" s="54"/>
      <c r="U32" s="54"/>
      <c r="V32" s="54"/>
      <c r="W32" s="54"/>
      <c r="X32" s="54"/>
      <c r="Y32" s="54"/>
      <c r="Z32" s="54"/>
      <c r="AA32" s="54">
        <v>1</v>
      </c>
      <c r="AB32" s="54"/>
      <c r="AC32" s="19">
        <f t="shared" si="2"/>
        <v>1</v>
      </c>
      <c r="AD32" s="61">
        <f t="shared" si="3"/>
        <v>11</v>
      </c>
      <c r="AE32" s="33"/>
      <c r="AF32" s="34"/>
      <c r="AG32" s="34"/>
      <c r="AH32" s="34"/>
      <c r="AI32" s="34"/>
      <c r="AJ32" s="34"/>
      <c r="AK32" s="34"/>
      <c r="AL32" s="34"/>
      <c r="AM32" s="34"/>
      <c r="AN32" s="34"/>
      <c r="AO32" s="34">
        <v>1</v>
      </c>
    </row>
    <row r="33" spans="1:41" x14ac:dyDescent="0.25">
      <c r="A33" s="54">
        <v>23</v>
      </c>
      <c r="B33" s="85" t="s">
        <v>191</v>
      </c>
      <c r="C33" s="85" t="s">
        <v>49</v>
      </c>
      <c r="D33" s="85"/>
      <c r="E33" s="85" t="s">
        <v>550</v>
      </c>
      <c r="F33" s="55" t="str">
        <f t="shared" si="0"/>
        <v>B</v>
      </c>
      <c r="G33" s="86">
        <v>5</v>
      </c>
      <c r="H33" s="87" t="s">
        <v>336</v>
      </c>
      <c r="I33" s="25" t="s">
        <v>1034</v>
      </c>
      <c r="J33" s="25" t="s">
        <v>1035</v>
      </c>
      <c r="K33" s="116">
        <f t="shared" si="1"/>
        <v>3.6931499999999997</v>
      </c>
      <c r="L33" s="85">
        <v>7</v>
      </c>
      <c r="M33" s="85"/>
      <c r="N33" s="85"/>
      <c r="O33" s="85"/>
      <c r="P33" s="85"/>
      <c r="Q33" s="85"/>
      <c r="R33" s="85">
        <v>1</v>
      </c>
      <c r="S33" s="85"/>
      <c r="T33" s="85"/>
      <c r="U33" s="85"/>
      <c r="V33" s="85">
        <v>1</v>
      </c>
      <c r="W33" s="85">
        <v>1</v>
      </c>
      <c r="X33" s="85"/>
      <c r="Y33" s="85"/>
      <c r="Z33" s="85"/>
      <c r="AA33" s="85"/>
      <c r="AB33" s="85">
        <v>1</v>
      </c>
      <c r="AC33" s="19">
        <f t="shared" si="2"/>
        <v>0</v>
      </c>
      <c r="AD33" s="36">
        <f t="shared" si="3"/>
        <v>11</v>
      </c>
      <c r="AE33" s="33"/>
      <c r="AF33" s="34"/>
      <c r="AG33" s="34"/>
      <c r="AH33" s="34"/>
      <c r="AI33" s="34"/>
      <c r="AJ33" s="34"/>
      <c r="AK33" s="34"/>
      <c r="AL33" s="34"/>
      <c r="AM33" s="34"/>
      <c r="AN33" s="34"/>
      <c r="AO33" s="34"/>
    </row>
    <row r="34" spans="1:41" x14ac:dyDescent="0.25">
      <c r="A34" s="85">
        <v>24</v>
      </c>
      <c r="B34" s="85" t="s">
        <v>539</v>
      </c>
      <c r="C34" s="85" t="s">
        <v>127</v>
      </c>
      <c r="D34" s="85"/>
      <c r="E34" s="85" t="s">
        <v>550</v>
      </c>
      <c r="F34" s="55" t="str">
        <f t="shared" si="0"/>
        <v>B</v>
      </c>
      <c r="G34" s="86">
        <v>6</v>
      </c>
      <c r="H34" s="87" t="s">
        <v>292</v>
      </c>
      <c r="I34" s="25" t="s">
        <v>1032</v>
      </c>
      <c r="J34" s="25" t="s">
        <v>1033</v>
      </c>
      <c r="K34" s="116">
        <f t="shared" si="1"/>
        <v>3.2544999999999997</v>
      </c>
      <c r="L34" s="85">
        <v>8</v>
      </c>
      <c r="M34" s="85"/>
      <c r="N34" s="85"/>
      <c r="O34" s="85"/>
      <c r="P34" s="85"/>
      <c r="Q34" s="85"/>
      <c r="R34" s="85"/>
      <c r="S34" s="85"/>
      <c r="T34" s="85">
        <v>3</v>
      </c>
      <c r="U34" s="85"/>
      <c r="V34" s="85"/>
      <c r="W34" s="85"/>
      <c r="X34" s="85"/>
      <c r="Y34" s="85"/>
      <c r="Z34" s="85"/>
      <c r="AA34" s="85"/>
      <c r="AB34" s="85"/>
      <c r="AC34" s="19">
        <f t="shared" si="2"/>
        <v>0</v>
      </c>
      <c r="AD34" s="36">
        <f t="shared" si="3"/>
        <v>11</v>
      </c>
      <c r="AE34" s="33"/>
      <c r="AF34" s="34"/>
      <c r="AG34" s="34"/>
      <c r="AH34" s="34"/>
      <c r="AI34" s="34"/>
      <c r="AJ34" s="34"/>
      <c r="AK34" s="34"/>
      <c r="AL34" s="34"/>
      <c r="AM34" s="34"/>
      <c r="AN34" s="34"/>
      <c r="AO34" s="34"/>
    </row>
    <row r="35" spans="1:41" x14ac:dyDescent="0.25">
      <c r="A35" s="85">
        <v>25</v>
      </c>
      <c r="B35" s="54" t="s">
        <v>447</v>
      </c>
      <c r="C35" s="54" t="s">
        <v>162</v>
      </c>
      <c r="D35" s="54"/>
      <c r="E35" s="54" t="s">
        <v>550</v>
      </c>
      <c r="F35" s="55" t="str">
        <f t="shared" si="0"/>
        <v>B</v>
      </c>
      <c r="G35" s="56">
        <v>7</v>
      </c>
      <c r="H35" s="57" t="s">
        <v>64</v>
      </c>
      <c r="I35" s="58" t="s">
        <v>1030</v>
      </c>
      <c r="J35" s="58" t="s">
        <v>1031</v>
      </c>
      <c r="K35" s="115">
        <f t="shared" si="1"/>
        <v>2.9714999999999998</v>
      </c>
      <c r="L35" s="54">
        <v>13</v>
      </c>
      <c r="M35" s="54"/>
      <c r="N35" s="54"/>
      <c r="O35" s="54"/>
      <c r="P35" s="54"/>
      <c r="Q35" s="54"/>
      <c r="R35" s="54"/>
      <c r="S35" s="54"/>
      <c r="T35" s="54"/>
      <c r="U35" s="54"/>
      <c r="V35" s="54"/>
      <c r="W35" s="54"/>
      <c r="X35" s="54"/>
      <c r="Y35" s="54"/>
      <c r="Z35" s="54"/>
      <c r="AA35" s="54"/>
      <c r="AB35" s="54"/>
      <c r="AC35" s="19">
        <f t="shared" si="2"/>
        <v>1</v>
      </c>
      <c r="AD35" s="61">
        <f t="shared" si="3"/>
        <v>14</v>
      </c>
      <c r="AE35" s="33"/>
      <c r="AF35" s="34"/>
      <c r="AG35" s="34"/>
      <c r="AH35" s="34"/>
      <c r="AI35" s="34"/>
      <c r="AJ35" s="34"/>
      <c r="AK35" s="34"/>
      <c r="AL35" s="34"/>
      <c r="AM35" s="34">
        <v>1</v>
      </c>
      <c r="AN35" s="34"/>
      <c r="AO35" s="34"/>
    </row>
    <row r="36" spans="1:41" x14ac:dyDescent="0.25">
      <c r="A36" s="54">
        <v>26</v>
      </c>
      <c r="B36" s="54" t="s">
        <v>355</v>
      </c>
      <c r="C36" s="54"/>
      <c r="D36" s="54"/>
      <c r="E36" s="54" t="s">
        <v>768</v>
      </c>
      <c r="F36" s="55" t="str">
        <f t="shared" si="0"/>
        <v>B</v>
      </c>
      <c r="G36" s="56">
        <v>8</v>
      </c>
      <c r="H36" s="57" t="s">
        <v>299</v>
      </c>
      <c r="I36" s="58" t="s">
        <v>1028</v>
      </c>
      <c r="J36" s="58" t="s">
        <v>1029</v>
      </c>
      <c r="K36" s="115">
        <f t="shared" si="1"/>
        <v>2.4621</v>
      </c>
      <c r="L36" s="54">
        <v>2</v>
      </c>
      <c r="M36" s="54"/>
      <c r="N36" s="54"/>
      <c r="O36" s="54"/>
      <c r="P36" s="54"/>
      <c r="Q36" s="54"/>
      <c r="R36" s="54"/>
      <c r="S36" s="54"/>
      <c r="T36" s="54">
        <v>3</v>
      </c>
      <c r="U36" s="54"/>
      <c r="V36" s="54"/>
      <c r="W36" s="54">
        <v>1</v>
      </c>
      <c r="X36" s="54"/>
      <c r="Y36" s="54"/>
      <c r="Z36" s="54"/>
      <c r="AA36" s="54"/>
      <c r="AB36" s="54"/>
      <c r="AC36" s="19">
        <f t="shared" si="2"/>
        <v>1</v>
      </c>
      <c r="AD36" s="61">
        <f t="shared" si="3"/>
        <v>7</v>
      </c>
      <c r="AE36" s="33"/>
      <c r="AF36" s="34"/>
      <c r="AG36" s="34"/>
      <c r="AH36" s="34"/>
      <c r="AI36" s="34"/>
      <c r="AJ36" s="34"/>
      <c r="AK36" s="34"/>
      <c r="AL36" s="34"/>
      <c r="AM36" s="34"/>
      <c r="AN36" s="34"/>
      <c r="AO36" s="34">
        <v>1</v>
      </c>
    </row>
    <row r="37" spans="1:41" x14ac:dyDescent="0.25">
      <c r="A37" s="54">
        <v>27</v>
      </c>
      <c r="B37" s="85" t="s">
        <v>125</v>
      </c>
      <c r="C37" s="85" t="s">
        <v>39</v>
      </c>
      <c r="D37" s="85"/>
      <c r="E37" s="85" t="s">
        <v>550</v>
      </c>
      <c r="F37" s="55" t="str">
        <f t="shared" si="0"/>
        <v>B</v>
      </c>
      <c r="G37" s="86">
        <v>9</v>
      </c>
      <c r="H37" s="87" t="s">
        <v>295</v>
      </c>
      <c r="I37" s="25" t="s">
        <v>1026</v>
      </c>
      <c r="J37" s="25" t="s">
        <v>1027</v>
      </c>
      <c r="K37" s="116">
        <f t="shared" si="1"/>
        <v>2.3489</v>
      </c>
      <c r="L37" s="85">
        <v>1</v>
      </c>
      <c r="M37" s="85"/>
      <c r="N37" s="85"/>
      <c r="O37" s="85"/>
      <c r="P37" s="85"/>
      <c r="Q37" s="85"/>
      <c r="R37" s="85">
        <v>2</v>
      </c>
      <c r="S37" s="85"/>
      <c r="T37" s="85">
        <v>3</v>
      </c>
      <c r="U37" s="85"/>
      <c r="V37" s="85"/>
      <c r="W37" s="85"/>
      <c r="X37" s="85"/>
      <c r="Y37" s="85"/>
      <c r="Z37" s="85"/>
      <c r="AA37" s="85"/>
      <c r="AB37" s="85"/>
      <c r="AC37" s="19">
        <f t="shared" si="2"/>
        <v>4</v>
      </c>
      <c r="AD37" s="36">
        <f t="shared" si="3"/>
        <v>10</v>
      </c>
      <c r="AE37" s="33"/>
      <c r="AF37" s="34"/>
      <c r="AG37" s="34"/>
      <c r="AH37" s="34"/>
      <c r="AI37" s="34"/>
      <c r="AJ37" s="34"/>
      <c r="AK37" s="34"/>
      <c r="AL37" s="34"/>
      <c r="AM37" s="34"/>
      <c r="AN37" s="34"/>
      <c r="AO37" s="34">
        <v>4</v>
      </c>
    </row>
    <row r="38" spans="1:41" x14ac:dyDescent="0.25">
      <c r="A38" s="54">
        <v>28</v>
      </c>
      <c r="B38" s="54" t="s">
        <v>207</v>
      </c>
      <c r="C38" s="54" t="s">
        <v>43</v>
      </c>
      <c r="D38" s="54"/>
      <c r="E38" s="54" t="s">
        <v>550</v>
      </c>
      <c r="F38" s="55" t="str">
        <f t="shared" si="0"/>
        <v>B</v>
      </c>
      <c r="G38" s="56">
        <v>10</v>
      </c>
      <c r="H38" s="57" t="s">
        <v>94</v>
      </c>
      <c r="I38" s="58" t="s">
        <v>1070</v>
      </c>
      <c r="J38" s="58" t="s">
        <v>1071</v>
      </c>
      <c r="K38" s="115">
        <f t="shared" si="1"/>
        <v>1.1602999999999999</v>
      </c>
      <c r="L38" s="54"/>
      <c r="M38" s="54"/>
      <c r="N38" s="54"/>
      <c r="O38" s="54"/>
      <c r="P38" s="54"/>
      <c r="Q38" s="54"/>
      <c r="R38" s="54"/>
      <c r="S38" s="54"/>
      <c r="T38" s="54"/>
      <c r="U38" s="54"/>
      <c r="V38" s="54"/>
      <c r="W38" s="54">
        <v>1</v>
      </c>
      <c r="X38" s="54"/>
      <c r="Y38" s="54"/>
      <c r="Z38" s="54"/>
      <c r="AA38" s="54"/>
      <c r="AB38" s="54">
        <v>1</v>
      </c>
      <c r="AC38" s="19">
        <f t="shared" si="2"/>
        <v>3</v>
      </c>
      <c r="AD38" s="61">
        <f t="shared" si="3"/>
        <v>5</v>
      </c>
      <c r="AE38" s="33"/>
      <c r="AF38" s="34"/>
      <c r="AG38" s="34"/>
      <c r="AH38" s="34"/>
      <c r="AI38" s="34"/>
      <c r="AJ38" s="34"/>
      <c r="AK38" s="34"/>
      <c r="AL38" s="34"/>
      <c r="AM38" s="34"/>
      <c r="AN38" s="34"/>
      <c r="AO38" s="34">
        <v>3</v>
      </c>
    </row>
    <row r="39" spans="1:41" x14ac:dyDescent="0.25">
      <c r="A39" s="85">
        <v>29</v>
      </c>
      <c r="B39" s="54" t="s">
        <v>520</v>
      </c>
      <c r="C39" s="54" t="s">
        <v>37</v>
      </c>
      <c r="D39" s="54"/>
      <c r="E39" s="54" t="s">
        <v>550</v>
      </c>
      <c r="F39" s="55" t="str">
        <f t="shared" si="0"/>
        <v>B</v>
      </c>
      <c r="G39" s="56">
        <v>11</v>
      </c>
      <c r="H39" s="57" t="s">
        <v>237</v>
      </c>
      <c r="I39" s="58" t="s">
        <v>217</v>
      </c>
      <c r="J39" s="58" t="s">
        <v>218</v>
      </c>
      <c r="K39" s="115">
        <f t="shared" si="1"/>
        <v>0.90559999999999996</v>
      </c>
      <c r="L39" s="54">
        <v>4</v>
      </c>
      <c r="M39" s="54"/>
      <c r="N39" s="54"/>
      <c r="O39" s="54"/>
      <c r="P39" s="54"/>
      <c r="Q39" s="54"/>
      <c r="R39" s="54"/>
      <c r="S39" s="54"/>
      <c r="T39" s="54"/>
      <c r="U39" s="54"/>
      <c r="V39" s="54"/>
      <c r="W39" s="54"/>
      <c r="X39" s="54"/>
      <c r="Y39" s="54"/>
      <c r="Z39" s="54"/>
      <c r="AA39" s="54"/>
      <c r="AB39" s="54"/>
      <c r="AC39" s="19">
        <f t="shared" si="2"/>
        <v>0</v>
      </c>
      <c r="AD39" s="61">
        <f t="shared" si="3"/>
        <v>4</v>
      </c>
      <c r="AE39" s="33"/>
      <c r="AF39" s="34"/>
      <c r="AG39" s="34"/>
      <c r="AH39" s="34"/>
      <c r="AI39" s="34"/>
      <c r="AJ39" s="34"/>
      <c r="AK39" s="34"/>
      <c r="AL39" s="34"/>
      <c r="AM39" s="34"/>
      <c r="AN39" s="34"/>
      <c r="AO39" s="34"/>
    </row>
    <row r="40" spans="1:41" x14ac:dyDescent="0.25">
      <c r="A40" s="54">
        <v>30</v>
      </c>
      <c r="B40" s="54" t="s">
        <v>410</v>
      </c>
      <c r="C40" s="54" t="s">
        <v>49</v>
      </c>
      <c r="D40" s="54"/>
      <c r="E40" s="54" t="s">
        <v>550</v>
      </c>
      <c r="F40" s="55" t="str">
        <f t="shared" si="0"/>
        <v>B</v>
      </c>
      <c r="G40" s="56">
        <v>12</v>
      </c>
      <c r="H40" s="57" t="s">
        <v>341</v>
      </c>
      <c r="I40" s="58" t="s">
        <v>1021</v>
      </c>
      <c r="J40" s="58" t="s">
        <v>1022</v>
      </c>
      <c r="K40" s="115">
        <f t="shared" si="1"/>
        <v>0.74995000000000001</v>
      </c>
      <c r="L40" s="54">
        <v>2</v>
      </c>
      <c r="M40" s="54"/>
      <c r="N40" s="54">
        <v>2</v>
      </c>
      <c r="O40" s="54"/>
      <c r="P40" s="54"/>
      <c r="Q40" s="54"/>
      <c r="R40" s="54"/>
      <c r="S40" s="54"/>
      <c r="T40" s="54"/>
      <c r="U40" s="54"/>
      <c r="V40" s="54"/>
      <c r="W40" s="54"/>
      <c r="X40" s="54"/>
      <c r="Y40" s="54"/>
      <c r="Z40" s="54"/>
      <c r="AA40" s="54"/>
      <c r="AB40" s="54"/>
      <c r="AC40" s="19">
        <f t="shared" si="2"/>
        <v>0</v>
      </c>
      <c r="AD40" s="61">
        <f t="shared" si="3"/>
        <v>4</v>
      </c>
      <c r="AE40" s="33"/>
      <c r="AF40" s="34"/>
      <c r="AG40" s="34"/>
      <c r="AH40" s="34"/>
      <c r="AI40" s="34"/>
      <c r="AJ40" s="34"/>
      <c r="AK40" s="34"/>
      <c r="AL40" s="34"/>
      <c r="AM40" s="34"/>
      <c r="AN40" s="34"/>
      <c r="AO40" s="34"/>
    </row>
    <row r="41" spans="1:41" x14ac:dyDescent="0.25">
      <c r="A41" s="85">
        <v>31</v>
      </c>
      <c r="B41" s="54" t="s">
        <v>575</v>
      </c>
      <c r="C41" s="54" t="s">
        <v>335</v>
      </c>
      <c r="D41" s="54"/>
      <c r="E41" s="54" t="s">
        <v>163</v>
      </c>
      <c r="F41" s="55" t="str">
        <f t="shared" si="0"/>
        <v>B</v>
      </c>
      <c r="G41" s="56">
        <v>13</v>
      </c>
      <c r="H41" s="57" t="s">
        <v>354</v>
      </c>
      <c r="I41" s="58" t="s">
        <v>69</v>
      </c>
      <c r="J41" s="58" t="s">
        <v>110</v>
      </c>
      <c r="K41" s="115">
        <f t="shared" si="1"/>
        <v>0.73580000000000001</v>
      </c>
      <c r="L41" s="54">
        <v>3</v>
      </c>
      <c r="M41" s="54"/>
      <c r="N41" s="54"/>
      <c r="O41" s="54"/>
      <c r="P41" s="54"/>
      <c r="Q41" s="54"/>
      <c r="R41" s="54"/>
      <c r="S41" s="54"/>
      <c r="T41" s="54"/>
      <c r="U41" s="54"/>
      <c r="V41" s="54"/>
      <c r="W41" s="54"/>
      <c r="X41" s="54"/>
      <c r="Y41" s="54"/>
      <c r="Z41" s="54"/>
      <c r="AA41" s="54"/>
      <c r="AB41" s="54"/>
      <c r="AC41" s="19">
        <f t="shared" si="2"/>
        <v>2</v>
      </c>
      <c r="AD41" s="61">
        <f t="shared" si="3"/>
        <v>5</v>
      </c>
      <c r="AE41" s="33"/>
      <c r="AF41" s="34"/>
      <c r="AG41" s="34"/>
      <c r="AH41" s="34"/>
      <c r="AI41" s="34"/>
      <c r="AJ41" s="34"/>
      <c r="AK41" s="34"/>
      <c r="AL41" s="34"/>
      <c r="AM41" s="34">
        <v>2</v>
      </c>
      <c r="AN41" s="34"/>
      <c r="AO41" s="34"/>
    </row>
    <row r="42" spans="1:41" x14ac:dyDescent="0.25">
      <c r="A42" s="54">
        <v>32</v>
      </c>
      <c r="B42" s="54" t="s">
        <v>132</v>
      </c>
      <c r="C42" s="54" t="s">
        <v>49</v>
      </c>
      <c r="D42" s="54"/>
      <c r="E42" s="54" t="s">
        <v>550</v>
      </c>
      <c r="F42" s="55" t="str">
        <f t="shared" si="0"/>
        <v>B</v>
      </c>
      <c r="G42" s="56">
        <v>14</v>
      </c>
      <c r="H42" s="57" t="s">
        <v>61</v>
      </c>
      <c r="I42" s="58" t="s">
        <v>82</v>
      </c>
      <c r="J42" s="58" t="s">
        <v>117</v>
      </c>
      <c r="K42" s="115">
        <f t="shared" si="1"/>
        <v>0.65089999999999992</v>
      </c>
      <c r="L42" s="54"/>
      <c r="M42" s="54"/>
      <c r="N42" s="54"/>
      <c r="O42" s="54"/>
      <c r="P42" s="54"/>
      <c r="Q42" s="54"/>
      <c r="R42" s="54"/>
      <c r="S42" s="54"/>
      <c r="T42" s="54"/>
      <c r="U42" s="54"/>
      <c r="V42" s="54"/>
      <c r="W42" s="54"/>
      <c r="X42" s="54"/>
      <c r="Y42" s="54"/>
      <c r="Z42" s="54"/>
      <c r="AA42" s="54">
        <v>1</v>
      </c>
      <c r="AB42" s="54"/>
      <c r="AC42" s="19">
        <f t="shared" si="2"/>
        <v>1</v>
      </c>
      <c r="AD42" s="61">
        <f t="shared" si="3"/>
        <v>2</v>
      </c>
      <c r="AE42" s="33"/>
      <c r="AF42" s="34"/>
      <c r="AG42" s="34"/>
      <c r="AH42" s="34"/>
      <c r="AI42" s="34"/>
      <c r="AJ42" s="34"/>
      <c r="AK42" s="34"/>
      <c r="AL42" s="34"/>
      <c r="AM42" s="34"/>
      <c r="AN42" s="34"/>
      <c r="AO42" s="34">
        <v>1</v>
      </c>
    </row>
    <row r="43" spans="1:41" x14ac:dyDescent="0.25">
      <c r="A43" s="54">
        <v>33</v>
      </c>
      <c r="B43" s="85" t="s">
        <v>413</v>
      </c>
      <c r="C43" s="85" t="s">
        <v>49</v>
      </c>
      <c r="D43" s="85"/>
      <c r="E43" s="85" t="s">
        <v>550</v>
      </c>
      <c r="F43" s="55" t="str">
        <f t="shared" ref="F43:F64" si="4">LEFT(H43,1)</f>
        <v>B</v>
      </c>
      <c r="G43" s="86">
        <v>18</v>
      </c>
      <c r="H43" s="87" t="s">
        <v>35</v>
      </c>
      <c r="I43" s="25" t="s">
        <v>78</v>
      </c>
      <c r="J43" s="25" t="s">
        <v>78</v>
      </c>
      <c r="K43" s="116">
        <f t="shared" ref="K43:K64" si="5">J43*0.0283</f>
        <v>0</v>
      </c>
      <c r="L43" s="85"/>
      <c r="M43" s="85"/>
      <c r="N43" s="85"/>
      <c r="O43" s="85"/>
      <c r="P43" s="85"/>
      <c r="Q43" s="85"/>
      <c r="R43" s="85"/>
      <c r="S43" s="85"/>
      <c r="T43" s="85"/>
      <c r="U43" s="85"/>
      <c r="V43" s="85"/>
      <c r="W43" s="85"/>
      <c r="X43" s="85"/>
      <c r="Y43" s="85"/>
      <c r="Z43" s="85"/>
      <c r="AA43" s="85"/>
      <c r="AB43" s="85"/>
      <c r="AC43" s="19">
        <f t="shared" ref="AC43:AC64" si="6">SUM(AE43:AO43)</f>
        <v>0</v>
      </c>
      <c r="AD43" s="36">
        <f t="shared" ref="AD43:AD64" si="7">SUM(L43:AC43)</f>
        <v>0</v>
      </c>
      <c r="AE43" s="33"/>
      <c r="AF43" s="34"/>
      <c r="AG43" s="34"/>
      <c r="AH43" s="34"/>
      <c r="AI43" s="34"/>
      <c r="AJ43" s="34"/>
      <c r="AK43" s="34"/>
      <c r="AL43" s="34"/>
      <c r="AM43" s="34"/>
      <c r="AN43" s="34"/>
      <c r="AO43" s="34"/>
    </row>
    <row r="44" spans="1:41" x14ac:dyDescent="0.25">
      <c r="A44" s="85">
        <v>34</v>
      </c>
      <c r="B44" s="54" t="s">
        <v>1018</v>
      </c>
      <c r="C44" s="54"/>
      <c r="D44" s="54"/>
      <c r="E44" s="54" t="s">
        <v>768</v>
      </c>
      <c r="F44" s="55" t="str">
        <f t="shared" si="4"/>
        <v>B</v>
      </c>
      <c r="G44" s="56">
        <v>18</v>
      </c>
      <c r="H44" s="57" t="s">
        <v>65</v>
      </c>
      <c r="I44" s="58" t="s">
        <v>78</v>
      </c>
      <c r="J44" s="58" t="s">
        <v>78</v>
      </c>
      <c r="K44" s="115">
        <f t="shared" si="5"/>
        <v>0</v>
      </c>
      <c r="L44" s="54"/>
      <c r="M44" s="54"/>
      <c r="N44" s="54"/>
      <c r="O44" s="54"/>
      <c r="P44" s="54"/>
      <c r="Q44" s="54"/>
      <c r="R44" s="54"/>
      <c r="S44" s="54"/>
      <c r="T44" s="54"/>
      <c r="U44" s="54"/>
      <c r="V44" s="54"/>
      <c r="W44" s="54"/>
      <c r="X44" s="54"/>
      <c r="Y44" s="54"/>
      <c r="Z44" s="54"/>
      <c r="AA44" s="54"/>
      <c r="AB44" s="54"/>
      <c r="AC44" s="19">
        <f t="shared" si="6"/>
        <v>0</v>
      </c>
      <c r="AD44" s="61">
        <f t="shared" si="7"/>
        <v>0</v>
      </c>
      <c r="AE44" s="33"/>
      <c r="AF44" s="34"/>
      <c r="AG44" s="34"/>
      <c r="AH44" s="34"/>
      <c r="AI44" s="34"/>
      <c r="AJ44" s="34"/>
      <c r="AK44" s="34"/>
      <c r="AL44" s="34"/>
      <c r="AM44" s="34"/>
      <c r="AN44" s="34"/>
      <c r="AO44" s="34"/>
    </row>
    <row r="45" spans="1:41" x14ac:dyDescent="0.25">
      <c r="A45" s="54">
        <v>35</v>
      </c>
      <c r="B45" s="85" t="s">
        <v>538</v>
      </c>
      <c r="C45" s="85" t="s">
        <v>349</v>
      </c>
      <c r="D45" s="85"/>
      <c r="E45" s="85" t="s">
        <v>550</v>
      </c>
      <c r="F45" s="55" t="str">
        <f t="shared" si="4"/>
        <v>C</v>
      </c>
      <c r="G45" s="86">
        <v>1</v>
      </c>
      <c r="H45" s="87" t="s">
        <v>476</v>
      </c>
      <c r="I45" s="25" t="s">
        <v>1057</v>
      </c>
      <c r="J45" s="25" t="s">
        <v>1058</v>
      </c>
      <c r="K45" s="116">
        <f t="shared" si="5"/>
        <v>4.9383499999999998</v>
      </c>
      <c r="L45" s="85">
        <v>17</v>
      </c>
      <c r="M45" s="85"/>
      <c r="N45" s="85"/>
      <c r="O45" s="85"/>
      <c r="P45" s="85"/>
      <c r="Q45" s="85"/>
      <c r="R45" s="85"/>
      <c r="S45" s="85"/>
      <c r="T45" s="85"/>
      <c r="U45" s="85"/>
      <c r="V45" s="85">
        <v>1</v>
      </c>
      <c r="W45" s="85">
        <v>1</v>
      </c>
      <c r="X45" s="85"/>
      <c r="Y45" s="85"/>
      <c r="Z45" s="85"/>
      <c r="AA45" s="85"/>
      <c r="AB45" s="85"/>
      <c r="AC45" s="19">
        <f t="shared" si="6"/>
        <v>5</v>
      </c>
      <c r="AD45" s="36">
        <f t="shared" si="7"/>
        <v>24</v>
      </c>
      <c r="AE45" s="33"/>
      <c r="AF45" s="34"/>
      <c r="AG45" s="34"/>
      <c r="AH45" s="34"/>
      <c r="AI45" s="34"/>
      <c r="AJ45" s="34"/>
      <c r="AK45" s="34"/>
      <c r="AL45" s="34"/>
      <c r="AM45" s="34">
        <v>1</v>
      </c>
      <c r="AN45" s="34"/>
      <c r="AO45" s="34">
        <v>4</v>
      </c>
    </row>
    <row r="46" spans="1:41" x14ac:dyDescent="0.25">
      <c r="A46" s="54">
        <v>36</v>
      </c>
      <c r="B46" s="54" t="s">
        <v>141</v>
      </c>
      <c r="C46" s="54" t="s">
        <v>39</v>
      </c>
      <c r="D46" s="54"/>
      <c r="E46" s="54" t="s">
        <v>550</v>
      </c>
      <c r="F46" s="55" t="str">
        <f t="shared" si="4"/>
        <v>C</v>
      </c>
      <c r="G46" s="56">
        <v>2</v>
      </c>
      <c r="H46" s="57" t="s">
        <v>463</v>
      </c>
      <c r="I46" s="58" t="s">
        <v>1059</v>
      </c>
      <c r="J46" s="58" t="s">
        <v>1060</v>
      </c>
      <c r="K46" s="115">
        <f t="shared" si="5"/>
        <v>4.4572500000000002</v>
      </c>
      <c r="L46" s="54"/>
      <c r="M46" s="54"/>
      <c r="N46" s="54"/>
      <c r="O46" s="54"/>
      <c r="P46" s="54"/>
      <c r="Q46" s="54"/>
      <c r="R46" s="54">
        <v>1</v>
      </c>
      <c r="S46" s="54"/>
      <c r="T46" s="54"/>
      <c r="U46" s="54"/>
      <c r="V46" s="54">
        <v>1</v>
      </c>
      <c r="W46" s="54">
        <v>2</v>
      </c>
      <c r="X46" s="54"/>
      <c r="Y46" s="54"/>
      <c r="Z46" s="54"/>
      <c r="AA46" s="54">
        <v>1</v>
      </c>
      <c r="AB46" s="54"/>
      <c r="AC46" s="19">
        <f t="shared" si="6"/>
        <v>4</v>
      </c>
      <c r="AD46" s="61">
        <f t="shared" si="7"/>
        <v>9</v>
      </c>
      <c r="AE46" s="33"/>
      <c r="AF46" s="34"/>
      <c r="AG46" s="34"/>
      <c r="AH46" s="34"/>
      <c r="AI46" s="34"/>
      <c r="AJ46" s="34"/>
      <c r="AK46" s="34"/>
      <c r="AL46" s="34"/>
      <c r="AM46" s="34"/>
      <c r="AN46" s="34"/>
      <c r="AO46" s="34">
        <v>4</v>
      </c>
    </row>
    <row r="47" spans="1:41" x14ac:dyDescent="0.25">
      <c r="A47" s="85">
        <v>37</v>
      </c>
      <c r="B47" s="54" t="s">
        <v>563</v>
      </c>
      <c r="C47" s="54" t="s">
        <v>49</v>
      </c>
      <c r="D47" s="54"/>
      <c r="E47" s="54" t="s">
        <v>550</v>
      </c>
      <c r="F47" s="55" t="str">
        <f t="shared" si="4"/>
        <v>C</v>
      </c>
      <c r="G47" s="56">
        <v>3</v>
      </c>
      <c r="H47" s="57" t="s">
        <v>429</v>
      </c>
      <c r="I47" s="58" t="s">
        <v>1061</v>
      </c>
      <c r="J47" s="58" t="s">
        <v>1062</v>
      </c>
      <c r="K47" s="115">
        <f t="shared" si="5"/>
        <v>3.7921999999999998</v>
      </c>
      <c r="L47" s="54">
        <v>8</v>
      </c>
      <c r="M47" s="54"/>
      <c r="N47" s="54"/>
      <c r="O47" s="54"/>
      <c r="P47" s="54"/>
      <c r="Q47" s="54"/>
      <c r="R47" s="54"/>
      <c r="S47" s="54">
        <v>1</v>
      </c>
      <c r="T47" s="54"/>
      <c r="U47" s="54"/>
      <c r="V47" s="54"/>
      <c r="W47" s="54"/>
      <c r="X47" s="54"/>
      <c r="Y47" s="54"/>
      <c r="Z47" s="54"/>
      <c r="AA47" s="54"/>
      <c r="AB47" s="54"/>
      <c r="AC47" s="19">
        <f t="shared" si="6"/>
        <v>4</v>
      </c>
      <c r="AD47" s="61">
        <f t="shared" si="7"/>
        <v>13</v>
      </c>
      <c r="AE47" s="33">
        <v>1</v>
      </c>
      <c r="AF47" s="34"/>
      <c r="AG47" s="34"/>
      <c r="AH47" s="34"/>
      <c r="AI47" s="34"/>
      <c r="AJ47" s="34"/>
      <c r="AK47" s="34"/>
      <c r="AL47" s="34"/>
      <c r="AM47" s="34">
        <v>2</v>
      </c>
      <c r="AN47" s="34"/>
      <c r="AO47" s="34">
        <v>1</v>
      </c>
    </row>
    <row r="48" spans="1:41" x14ac:dyDescent="0.25">
      <c r="A48" s="54">
        <v>38</v>
      </c>
      <c r="B48" s="85" t="s">
        <v>148</v>
      </c>
      <c r="C48" s="85" t="s">
        <v>43</v>
      </c>
      <c r="D48" s="85"/>
      <c r="E48" s="85" t="s">
        <v>550</v>
      </c>
      <c r="F48" s="55" t="str">
        <f t="shared" si="4"/>
        <v>C</v>
      </c>
      <c r="G48" s="86">
        <v>4</v>
      </c>
      <c r="H48" s="87" t="s">
        <v>477</v>
      </c>
      <c r="I48" s="25" t="s">
        <v>1068</v>
      </c>
      <c r="J48" s="25" t="s">
        <v>1069</v>
      </c>
      <c r="K48" s="116">
        <f t="shared" si="5"/>
        <v>3.4242999999999997</v>
      </c>
      <c r="L48" s="85">
        <v>1</v>
      </c>
      <c r="M48" s="85"/>
      <c r="N48" s="85"/>
      <c r="O48" s="85"/>
      <c r="P48" s="85"/>
      <c r="Q48" s="85"/>
      <c r="R48" s="85"/>
      <c r="S48" s="85">
        <v>1</v>
      </c>
      <c r="T48" s="85"/>
      <c r="U48" s="85"/>
      <c r="V48" s="85"/>
      <c r="W48" s="85">
        <v>1</v>
      </c>
      <c r="X48" s="85">
        <v>2</v>
      </c>
      <c r="Y48" s="85"/>
      <c r="Z48" s="85"/>
      <c r="AA48" s="85"/>
      <c r="AB48" s="85"/>
      <c r="AC48" s="19">
        <f t="shared" si="6"/>
        <v>4</v>
      </c>
      <c r="AD48" s="36">
        <f t="shared" si="7"/>
        <v>9</v>
      </c>
      <c r="AE48" s="33">
        <v>1</v>
      </c>
      <c r="AF48" s="34"/>
      <c r="AG48" s="34"/>
      <c r="AH48" s="34"/>
      <c r="AI48" s="34"/>
      <c r="AJ48" s="34"/>
      <c r="AK48" s="34"/>
      <c r="AL48" s="34"/>
      <c r="AM48" s="34">
        <v>2</v>
      </c>
      <c r="AN48" s="34"/>
      <c r="AO48" s="34">
        <v>1</v>
      </c>
    </row>
    <row r="49" spans="1:41" x14ac:dyDescent="0.25">
      <c r="A49" s="54">
        <v>39</v>
      </c>
      <c r="B49" s="54" t="s">
        <v>131</v>
      </c>
      <c r="C49" s="54" t="s">
        <v>49</v>
      </c>
      <c r="D49" s="54"/>
      <c r="E49" s="54" t="s">
        <v>550</v>
      </c>
      <c r="F49" s="55" t="str">
        <f t="shared" si="4"/>
        <v>C</v>
      </c>
      <c r="G49" s="56">
        <v>5</v>
      </c>
      <c r="H49" s="57" t="s">
        <v>465</v>
      </c>
      <c r="I49" s="58" t="s">
        <v>1064</v>
      </c>
      <c r="J49" s="58" t="s">
        <v>1065</v>
      </c>
      <c r="K49" s="115">
        <f t="shared" si="5"/>
        <v>2.67435</v>
      </c>
      <c r="L49" s="54">
        <v>6</v>
      </c>
      <c r="M49" s="54"/>
      <c r="N49" s="54"/>
      <c r="O49" s="54"/>
      <c r="P49" s="54"/>
      <c r="Q49" s="54"/>
      <c r="R49" s="54">
        <v>1</v>
      </c>
      <c r="S49" s="54"/>
      <c r="T49" s="54"/>
      <c r="U49" s="54"/>
      <c r="V49" s="54">
        <v>1</v>
      </c>
      <c r="W49" s="54">
        <v>1</v>
      </c>
      <c r="X49" s="54"/>
      <c r="Y49" s="54"/>
      <c r="Z49" s="54"/>
      <c r="AA49" s="54"/>
      <c r="AB49" s="54"/>
      <c r="AC49" s="19">
        <f t="shared" si="6"/>
        <v>1</v>
      </c>
      <c r="AD49" s="61">
        <f t="shared" si="7"/>
        <v>10</v>
      </c>
      <c r="AE49" s="33"/>
      <c r="AF49" s="34"/>
      <c r="AG49" s="34"/>
      <c r="AH49" s="34"/>
      <c r="AI49" s="34"/>
      <c r="AJ49" s="34"/>
      <c r="AK49" s="34"/>
      <c r="AL49" s="34"/>
      <c r="AM49" s="34">
        <v>1</v>
      </c>
      <c r="AN49" s="34"/>
      <c r="AO49" s="34"/>
    </row>
    <row r="50" spans="1:41" x14ac:dyDescent="0.25">
      <c r="A50" s="85">
        <v>40</v>
      </c>
      <c r="B50" s="54" t="s">
        <v>381</v>
      </c>
      <c r="C50" s="54"/>
      <c r="D50" s="54"/>
      <c r="E50" s="54" t="s">
        <v>768</v>
      </c>
      <c r="F50" s="55" t="str">
        <f t="shared" si="4"/>
        <v>C</v>
      </c>
      <c r="G50" s="56">
        <v>6</v>
      </c>
      <c r="H50" s="57" t="s">
        <v>303</v>
      </c>
      <c r="I50" s="58" t="s">
        <v>1066</v>
      </c>
      <c r="J50" s="58" t="s">
        <v>1067</v>
      </c>
      <c r="K50" s="115">
        <f t="shared" si="5"/>
        <v>2.4903999999999997</v>
      </c>
      <c r="L50" s="54"/>
      <c r="M50" s="54"/>
      <c r="N50" s="54"/>
      <c r="O50" s="54"/>
      <c r="P50" s="54"/>
      <c r="Q50" s="54"/>
      <c r="R50" s="54"/>
      <c r="S50" s="54"/>
      <c r="T50" s="54"/>
      <c r="U50" s="54"/>
      <c r="V50" s="54"/>
      <c r="W50" s="54">
        <v>1</v>
      </c>
      <c r="X50" s="54"/>
      <c r="Y50" s="54"/>
      <c r="Z50" s="54"/>
      <c r="AA50" s="54">
        <v>1</v>
      </c>
      <c r="AB50" s="54"/>
      <c r="AC50" s="19">
        <f t="shared" si="6"/>
        <v>1</v>
      </c>
      <c r="AD50" s="61">
        <f t="shared" si="7"/>
        <v>3</v>
      </c>
      <c r="AE50" s="33"/>
      <c r="AF50" s="34"/>
      <c r="AG50" s="34"/>
      <c r="AH50" s="34"/>
      <c r="AI50" s="34"/>
      <c r="AJ50" s="34"/>
      <c r="AK50" s="34"/>
      <c r="AL50" s="34"/>
      <c r="AM50" s="34"/>
      <c r="AN50" s="34"/>
      <c r="AO50" s="34">
        <v>1</v>
      </c>
    </row>
    <row r="51" spans="1:41" x14ac:dyDescent="0.25">
      <c r="A51" s="54">
        <v>41</v>
      </c>
      <c r="B51" s="54" t="s">
        <v>1019</v>
      </c>
      <c r="C51" s="54"/>
      <c r="D51" s="54"/>
      <c r="E51" s="54" t="s">
        <v>768</v>
      </c>
      <c r="F51" s="55" t="str">
        <f t="shared" si="4"/>
        <v>C</v>
      </c>
      <c r="G51" s="56">
        <v>7</v>
      </c>
      <c r="H51" s="57" t="s">
        <v>263</v>
      </c>
      <c r="I51" s="58" t="s">
        <v>1005</v>
      </c>
      <c r="J51" s="58" t="s">
        <v>1006</v>
      </c>
      <c r="K51" s="115">
        <f t="shared" si="5"/>
        <v>2.2923</v>
      </c>
      <c r="L51" s="54">
        <v>1</v>
      </c>
      <c r="M51" s="54"/>
      <c r="N51" s="54"/>
      <c r="O51" s="54"/>
      <c r="P51" s="54"/>
      <c r="Q51" s="54"/>
      <c r="R51" s="54"/>
      <c r="S51" s="54"/>
      <c r="T51" s="54">
        <v>2</v>
      </c>
      <c r="U51" s="54"/>
      <c r="V51" s="54">
        <v>1</v>
      </c>
      <c r="W51" s="54">
        <v>1</v>
      </c>
      <c r="X51" s="54"/>
      <c r="Y51" s="54"/>
      <c r="Z51" s="54"/>
      <c r="AA51" s="54"/>
      <c r="AB51" s="54"/>
      <c r="AC51" s="19">
        <f t="shared" si="6"/>
        <v>0</v>
      </c>
      <c r="AD51" s="61">
        <f t="shared" si="7"/>
        <v>5</v>
      </c>
      <c r="AE51" s="33"/>
      <c r="AF51" s="34"/>
      <c r="AG51" s="34"/>
      <c r="AH51" s="34"/>
      <c r="AI51" s="34"/>
      <c r="AJ51" s="34"/>
      <c r="AK51" s="34"/>
      <c r="AL51" s="34"/>
      <c r="AM51" s="34"/>
      <c r="AN51" s="34"/>
      <c r="AO51" s="34"/>
    </row>
    <row r="52" spans="1:41" x14ac:dyDescent="0.25">
      <c r="A52" s="54">
        <v>42</v>
      </c>
      <c r="B52" s="54" t="s">
        <v>435</v>
      </c>
      <c r="C52" s="54" t="s">
        <v>335</v>
      </c>
      <c r="D52" s="54"/>
      <c r="E52" s="54" t="s">
        <v>550</v>
      </c>
      <c r="F52" s="55" t="str">
        <f t="shared" si="4"/>
        <v>C</v>
      </c>
      <c r="G52" s="56">
        <v>8</v>
      </c>
      <c r="H52" s="57" t="s">
        <v>253</v>
      </c>
      <c r="I52" s="58" t="s">
        <v>1045</v>
      </c>
      <c r="J52" s="58" t="s">
        <v>1046</v>
      </c>
      <c r="K52" s="115">
        <f t="shared" si="5"/>
        <v>1.3867</v>
      </c>
      <c r="L52" s="54">
        <v>6</v>
      </c>
      <c r="M52" s="54"/>
      <c r="N52" s="54"/>
      <c r="O52" s="54"/>
      <c r="P52" s="54"/>
      <c r="Q52" s="54"/>
      <c r="R52" s="54"/>
      <c r="S52" s="54"/>
      <c r="T52" s="54"/>
      <c r="U52" s="54"/>
      <c r="V52" s="54"/>
      <c r="W52" s="54"/>
      <c r="X52" s="54"/>
      <c r="Y52" s="54"/>
      <c r="Z52" s="54"/>
      <c r="AA52" s="54"/>
      <c r="AB52" s="54"/>
      <c r="AC52" s="19">
        <f t="shared" si="6"/>
        <v>1</v>
      </c>
      <c r="AD52" s="61">
        <f t="shared" si="7"/>
        <v>7</v>
      </c>
      <c r="AE52" s="33"/>
      <c r="AF52" s="34"/>
      <c r="AG52" s="34"/>
      <c r="AH52" s="34"/>
      <c r="AI52" s="34"/>
      <c r="AJ52" s="34"/>
      <c r="AK52" s="34"/>
      <c r="AL52" s="34"/>
      <c r="AM52" s="34"/>
      <c r="AN52" s="34"/>
      <c r="AO52" s="34">
        <v>1</v>
      </c>
    </row>
    <row r="53" spans="1:41" x14ac:dyDescent="0.25">
      <c r="A53" s="85">
        <v>43</v>
      </c>
      <c r="B53" s="54" t="s">
        <v>197</v>
      </c>
      <c r="C53" s="54" t="s">
        <v>162</v>
      </c>
      <c r="D53" s="54"/>
      <c r="E53" s="54" t="s">
        <v>550</v>
      </c>
      <c r="F53" s="55" t="str">
        <f t="shared" si="4"/>
        <v>C</v>
      </c>
      <c r="G53" s="56">
        <v>9</v>
      </c>
      <c r="H53" s="57" t="s">
        <v>260</v>
      </c>
      <c r="I53" s="58" t="s">
        <v>1043</v>
      </c>
      <c r="J53" s="58" t="s">
        <v>1044</v>
      </c>
      <c r="K53" s="115">
        <f t="shared" si="5"/>
        <v>1.1885999999999999</v>
      </c>
      <c r="L53" s="54">
        <v>5</v>
      </c>
      <c r="M53" s="54"/>
      <c r="N53" s="54"/>
      <c r="O53" s="54"/>
      <c r="P53" s="54"/>
      <c r="Q53" s="54"/>
      <c r="R53" s="54"/>
      <c r="S53" s="54"/>
      <c r="T53" s="54"/>
      <c r="U53" s="54"/>
      <c r="V53" s="54"/>
      <c r="W53" s="54"/>
      <c r="X53" s="54"/>
      <c r="Y53" s="54"/>
      <c r="Z53" s="54"/>
      <c r="AA53" s="54"/>
      <c r="AB53" s="54"/>
      <c r="AC53" s="19">
        <f t="shared" si="6"/>
        <v>2</v>
      </c>
      <c r="AD53" s="61">
        <f t="shared" si="7"/>
        <v>7</v>
      </c>
      <c r="AE53" s="33"/>
      <c r="AF53" s="34"/>
      <c r="AG53" s="34"/>
      <c r="AH53" s="34"/>
      <c r="AI53" s="34"/>
      <c r="AJ53" s="34"/>
      <c r="AK53" s="34"/>
      <c r="AL53" s="34"/>
      <c r="AM53" s="34">
        <v>1</v>
      </c>
      <c r="AN53" s="34"/>
      <c r="AO53" s="34">
        <v>1</v>
      </c>
    </row>
    <row r="54" spans="1:41" x14ac:dyDescent="0.25">
      <c r="A54" s="54">
        <v>44</v>
      </c>
      <c r="B54" s="85" t="s">
        <v>527</v>
      </c>
      <c r="C54" s="85" t="s">
        <v>39</v>
      </c>
      <c r="D54" s="85" t="s">
        <v>29</v>
      </c>
      <c r="E54" s="85" t="s">
        <v>550</v>
      </c>
      <c r="F54" s="55" t="str">
        <f t="shared" si="4"/>
        <v>C</v>
      </c>
      <c r="G54" s="86">
        <v>10</v>
      </c>
      <c r="H54" s="87" t="s">
        <v>472</v>
      </c>
      <c r="I54" s="25" t="s">
        <v>217</v>
      </c>
      <c r="J54" s="25" t="s">
        <v>218</v>
      </c>
      <c r="K54" s="116">
        <f t="shared" si="5"/>
        <v>0.90559999999999996</v>
      </c>
      <c r="L54" s="85">
        <v>2</v>
      </c>
      <c r="M54" s="85"/>
      <c r="N54" s="85"/>
      <c r="O54" s="85"/>
      <c r="P54" s="85"/>
      <c r="Q54" s="85"/>
      <c r="R54" s="85"/>
      <c r="S54" s="85"/>
      <c r="T54" s="85"/>
      <c r="U54" s="85"/>
      <c r="V54" s="85"/>
      <c r="W54" s="85"/>
      <c r="X54" s="85">
        <v>1</v>
      </c>
      <c r="Y54" s="85"/>
      <c r="Z54" s="85"/>
      <c r="AA54" s="85"/>
      <c r="AB54" s="85"/>
      <c r="AC54" s="19">
        <f t="shared" si="6"/>
        <v>2</v>
      </c>
      <c r="AD54" s="36">
        <f t="shared" si="7"/>
        <v>5</v>
      </c>
      <c r="AE54" s="33">
        <v>1</v>
      </c>
      <c r="AF54" s="34"/>
      <c r="AG54" s="34"/>
      <c r="AH54" s="34"/>
      <c r="AI54" s="34"/>
      <c r="AJ54" s="34"/>
      <c r="AK54" s="34"/>
      <c r="AL54" s="34"/>
      <c r="AM54" s="34"/>
      <c r="AN54" s="34"/>
      <c r="AO54" s="34">
        <v>1</v>
      </c>
    </row>
    <row r="55" spans="1:41" x14ac:dyDescent="0.25">
      <c r="A55" s="54">
        <v>45</v>
      </c>
      <c r="B55" s="54" t="s">
        <v>522</v>
      </c>
      <c r="C55" s="54"/>
      <c r="D55" s="54"/>
      <c r="E55" s="54" t="s">
        <v>768</v>
      </c>
      <c r="F55" s="55" t="str">
        <f t="shared" si="4"/>
        <v>C</v>
      </c>
      <c r="G55" s="56">
        <v>11</v>
      </c>
      <c r="H55" s="57" t="s">
        <v>259</v>
      </c>
      <c r="I55" s="58" t="s">
        <v>69</v>
      </c>
      <c r="J55" s="58" t="s">
        <v>110</v>
      </c>
      <c r="K55" s="115">
        <f t="shared" si="5"/>
        <v>0.73580000000000001</v>
      </c>
      <c r="L55" s="54">
        <v>3</v>
      </c>
      <c r="M55" s="54"/>
      <c r="N55" s="54"/>
      <c r="O55" s="54"/>
      <c r="P55" s="54"/>
      <c r="Q55" s="54"/>
      <c r="R55" s="54"/>
      <c r="S55" s="54"/>
      <c r="T55" s="54"/>
      <c r="U55" s="54"/>
      <c r="V55" s="54"/>
      <c r="W55" s="54"/>
      <c r="X55" s="54"/>
      <c r="Y55" s="54"/>
      <c r="Z55" s="54"/>
      <c r="AA55" s="54"/>
      <c r="AB55" s="54"/>
      <c r="AC55" s="19">
        <f t="shared" si="6"/>
        <v>2</v>
      </c>
      <c r="AD55" s="61">
        <f t="shared" si="7"/>
        <v>5</v>
      </c>
      <c r="AE55" s="33"/>
      <c r="AF55" s="34"/>
      <c r="AG55" s="34"/>
      <c r="AH55" s="34"/>
      <c r="AI55" s="34"/>
      <c r="AJ55" s="34">
        <v>1</v>
      </c>
      <c r="AK55" s="34"/>
      <c r="AL55" s="34"/>
      <c r="AM55" s="34"/>
      <c r="AN55" s="34"/>
      <c r="AO55" s="34">
        <v>1</v>
      </c>
    </row>
    <row r="56" spans="1:41" x14ac:dyDescent="0.25">
      <c r="A56" s="85">
        <v>46</v>
      </c>
      <c r="B56" s="54" t="s">
        <v>661</v>
      </c>
      <c r="C56" s="54"/>
      <c r="D56" s="54"/>
      <c r="E56" s="54" t="s">
        <v>550</v>
      </c>
      <c r="F56" s="55" t="str">
        <f t="shared" si="4"/>
        <v>C</v>
      </c>
      <c r="G56" s="56">
        <v>12</v>
      </c>
      <c r="H56" s="57" t="s">
        <v>262</v>
      </c>
      <c r="I56" s="58" t="s">
        <v>80</v>
      </c>
      <c r="J56" s="58" t="s">
        <v>112</v>
      </c>
      <c r="K56" s="115">
        <f t="shared" si="5"/>
        <v>0.25469999999999998</v>
      </c>
      <c r="L56" s="54">
        <v>1</v>
      </c>
      <c r="M56" s="54"/>
      <c r="N56" s="54"/>
      <c r="O56" s="54"/>
      <c r="P56" s="54"/>
      <c r="Q56" s="54"/>
      <c r="R56" s="54"/>
      <c r="S56" s="54"/>
      <c r="T56" s="54"/>
      <c r="U56" s="54"/>
      <c r="V56" s="54"/>
      <c r="W56" s="54"/>
      <c r="X56" s="54"/>
      <c r="Y56" s="54"/>
      <c r="Z56" s="54"/>
      <c r="AA56" s="54"/>
      <c r="AB56" s="54"/>
      <c r="AC56" s="19">
        <f t="shared" si="6"/>
        <v>1</v>
      </c>
      <c r="AD56" s="61">
        <f t="shared" si="7"/>
        <v>2</v>
      </c>
      <c r="AE56" s="33"/>
      <c r="AF56" s="34">
        <v>1</v>
      </c>
      <c r="AG56" s="34"/>
      <c r="AH56" s="34"/>
      <c r="AI56" s="34"/>
      <c r="AJ56" s="34"/>
      <c r="AK56" s="34"/>
      <c r="AL56" s="34"/>
      <c r="AM56" s="34"/>
      <c r="AN56" s="34"/>
      <c r="AO56" s="34"/>
    </row>
    <row r="57" spans="1:41" x14ac:dyDescent="0.25">
      <c r="A57" s="54">
        <v>47</v>
      </c>
      <c r="B57" s="54" t="s">
        <v>595</v>
      </c>
      <c r="C57" s="54" t="s">
        <v>335</v>
      </c>
      <c r="D57" s="54"/>
      <c r="E57" s="54" t="s">
        <v>550</v>
      </c>
      <c r="F57" s="55" t="str">
        <f t="shared" si="4"/>
        <v>C</v>
      </c>
      <c r="G57" s="56">
        <v>13</v>
      </c>
      <c r="H57" s="57" t="s">
        <v>261</v>
      </c>
      <c r="I57" s="58" t="s">
        <v>278</v>
      </c>
      <c r="J57" s="58" t="s">
        <v>317</v>
      </c>
      <c r="K57" s="115">
        <f t="shared" si="5"/>
        <v>0.22639999999999999</v>
      </c>
      <c r="L57" s="54">
        <v>1</v>
      </c>
      <c r="M57" s="54"/>
      <c r="N57" s="54"/>
      <c r="O57" s="54"/>
      <c r="P57" s="54"/>
      <c r="Q57" s="54"/>
      <c r="R57" s="54"/>
      <c r="S57" s="54"/>
      <c r="T57" s="54"/>
      <c r="U57" s="54"/>
      <c r="V57" s="54"/>
      <c r="W57" s="54"/>
      <c r="X57" s="54"/>
      <c r="Y57" s="54"/>
      <c r="Z57" s="54"/>
      <c r="AA57" s="54"/>
      <c r="AB57" s="54"/>
      <c r="AC57" s="19">
        <f t="shared" si="6"/>
        <v>0</v>
      </c>
      <c r="AD57" s="61">
        <f t="shared" si="7"/>
        <v>1</v>
      </c>
      <c r="AE57" s="33"/>
      <c r="AF57" s="34"/>
      <c r="AG57" s="34"/>
      <c r="AH57" s="34"/>
      <c r="AI57" s="34"/>
      <c r="AJ57" s="34"/>
      <c r="AK57" s="34"/>
      <c r="AL57" s="34"/>
      <c r="AM57" s="34"/>
      <c r="AN57" s="34"/>
      <c r="AO57" s="34"/>
    </row>
    <row r="58" spans="1:41" x14ac:dyDescent="0.25">
      <c r="A58" s="54">
        <v>48</v>
      </c>
      <c r="B58" s="54" t="s">
        <v>533</v>
      </c>
      <c r="C58" s="54" t="s">
        <v>39</v>
      </c>
      <c r="D58" s="54"/>
      <c r="E58" s="54" t="s">
        <v>550</v>
      </c>
      <c r="F58" s="55" t="str">
        <f t="shared" si="4"/>
        <v>C</v>
      </c>
      <c r="G58" s="56">
        <v>18</v>
      </c>
      <c r="H58" s="57" t="s">
        <v>467</v>
      </c>
      <c r="I58" s="58" t="s">
        <v>78</v>
      </c>
      <c r="J58" s="58" t="s">
        <v>78</v>
      </c>
      <c r="K58" s="115">
        <f t="shared" si="5"/>
        <v>0</v>
      </c>
      <c r="L58" s="54"/>
      <c r="M58" s="54"/>
      <c r="N58" s="54"/>
      <c r="O58" s="54"/>
      <c r="P58" s="54"/>
      <c r="Q58" s="54"/>
      <c r="R58" s="54"/>
      <c r="S58" s="54"/>
      <c r="T58" s="54"/>
      <c r="U58" s="54"/>
      <c r="V58" s="54"/>
      <c r="W58" s="54"/>
      <c r="X58" s="54"/>
      <c r="Y58" s="54"/>
      <c r="Z58" s="54"/>
      <c r="AA58" s="54"/>
      <c r="AB58" s="54"/>
      <c r="AC58" s="19">
        <f t="shared" si="6"/>
        <v>0</v>
      </c>
      <c r="AD58" s="61">
        <f t="shared" si="7"/>
        <v>0</v>
      </c>
      <c r="AE58" s="33"/>
      <c r="AF58" s="34"/>
      <c r="AG58" s="34"/>
      <c r="AH58" s="34"/>
      <c r="AI58" s="34"/>
      <c r="AJ58" s="34"/>
      <c r="AK58" s="34"/>
      <c r="AL58" s="34"/>
      <c r="AM58" s="34"/>
      <c r="AN58" s="34"/>
      <c r="AO58" s="34"/>
    </row>
    <row r="59" spans="1:41" x14ac:dyDescent="0.25">
      <c r="A59" s="54">
        <v>49</v>
      </c>
      <c r="B59" s="54" t="s">
        <v>420</v>
      </c>
      <c r="C59" s="54" t="s">
        <v>47</v>
      </c>
      <c r="D59" s="54"/>
      <c r="E59" s="54" t="s">
        <v>768</v>
      </c>
      <c r="F59" s="55" t="str">
        <f t="shared" si="4"/>
        <v>C</v>
      </c>
      <c r="G59" s="56">
        <v>18</v>
      </c>
      <c r="H59" s="57" t="s">
        <v>466</v>
      </c>
      <c r="I59" s="58" t="s">
        <v>78</v>
      </c>
      <c r="J59" s="58" t="s">
        <v>78</v>
      </c>
      <c r="K59" s="115">
        <f t="shared" si="5"/>
        <v>0</v>
      </c>
      <c r="L59" s="54"/>
      <c r="M59" s="54"/>
      <c r="N59" s="54"/>
      <c r="O59" s="54"/>
      <c r="P59" s="54"/>
      <c r="Q59" s="54"/>
      <c r="R59" s="54"/>
      <c r="S59" s="54"/>
      <c r="T59" s="54"/>
      <c r="U59" s="54"/>
      <c r="V59" s="54"/>
      <c r="W59" s="54"/>
      <c r="X59" s="54"/>
      <c r="Y59" s="54"/>
      <c r="Z59" s="54"/>
      <c r="AA59" s="54"/>
      <c r="AB59" s="54"/>
      <c r="AC59" s="19">
        <f t="shared" si="6"/>
        <v>0</v>
      </c>
      <c r="AD59" s="61">
        <f t="shared" si="7"/>
        <v>0</v>
      </c>
      <c r="AE59" s="33"/>
      <c r="AF59" s="34"/>
      <c r="AG59" s="34"/>
      <c r="AH59" s="34"/>
      <c r="AI59" s="34"/>
      <c r="AJ59" s="34"/>
      <c r="AK59" s="34"/>
      <c r="AL59" s="34"/>
      <c r="AM59" s="34"/>
      <c r="AN59" s="34"/>
      <c r="AO59" s="34"/>
    </row>
    <row r="60" spans="1:41" x14ac:dyDescent="0.25">
      <c r="A60" s="54">
        <v>50</v>
      </c>
      <c r="B60" s="54" t="s">
        <v>205</v>
      </c>
      <c r="C60" s="54" t="s">
        <v>542</v>
      </c>
      <c r="D60" s="54"/>
      <c r="E60" s="54" t="s">
        <v>550</v>
      </c>
      <c r="F60" s="55" t="str">
        <f t="shared" si="4"/>
        <v>C</v>
      </c>
      <c r="G60" s="56">
        <v>18</v>
      </c>
      <c r="H60" s="57" t="s">
        <v>267</v>
      </c>
      <c r="I60" s="58" t="s">
        <v>78</v>
      </c>
      <c r="J60" s="58" t="s">
        <v>78</v>
      </c>
      <c r="K60" s="115">
        <f t="shared" si="5"/>
        <v>0</v>
      </c>
      <c r="L60" s="54"/>
      <c r="M60" s="54"/>
      <c r="N60" s="54"/>
      <c r="O60" s="54"/>
      <c r="P60" s="54"/>
      <c r="Q60" s="54"/>
      <c r="R60" s="54"/>
      <c r="S60" s="54"/>
      <c r="T60" s="54"/>
      <c r="U60" s="54"/>
      <c r="V60" s="54"/>
      <c r="W60" s="54"/>
      <c r="X60" s="54"/>
      <c r="Y60" s="54"/>
      <c r="Z60" s="54"/>
      <c r="AA60" s="54"/>
      <c r="AB60" s="54"/>
      <c r="AC60" s="19">
        <f t="shared" si="6"/>
        <v>0</v>
      </c>
      <c r="AD60" s="61">
        <f t="shared" si="7"/>
        <v>0</v>
      </c>
      <c r="AE60" s="33"/>
      <c r="AF60" s="34"/>
      <c r="AG60" s="34"/>
      <c r="AH60" s="34"/>
      <c r="AI60" s="34"/>
      <c r="AJ60" s="34"/>
      <c r="AK60" s="34"/>
      <c r="AL60" s="34"/>
      <c r="AM60" s="34"/>
      <c r="AN60" s="34"/>
      <c r="AO60" s="34"/>
    </row>
    <row r="61" spans="1:41" x14ac:dyDescent="0.25">
      <c r="A61" s="54">
        <v>51</v>
      </c>
      <c r="B61" s="54" t="s">
        <v>535</v>
      </c>
      <c r="C61" s="54" t="s">
        <v>39</v>
      </c>
      <c r="D61" s="54"/>
      <c r="E61" s="54" t="s">
        <v>550</v>
      </c>
      <c r="F61" s="55" t="str">
        <f t="shared" si="4"/>
        <v>C</v>
      </c>
      <c r="G61" s="56">
        <v>18</v>
      </c>
      <c r="H61" s="57" t="s">
        <v>252</v>
      </c>
      <c r="I61" s="58" t="s">
        <v>78</v>
      </c>
      <c r="J61" s="58" t="s">
        <v>78</v>
      </c>
      <c r="K61" s="115">
        <f t="shared" si="5"/>
        <v>0</v>
      </c>
      <c r="L61" s="54"/>
      <c r="M61" s="54"/>
      <c r="N61" s="54"/>
      <c r="O61" s="54"/>
      <c r="P61" s="54"/>
      <c r="Q61" s="54"/>
      <c r="R61" s="54"/>
      <c r="S61" s="54"/>
      <c r="T61" s="54"/>
      <c r="U61" s="54"/>
      <c r="V61" s="54"/>
      <c r="W61" s="54"/>
      <c r="X61" s="54"/>
      <c r="Y61" s="54"/>
      <c r="Z61" s="54"/>
      <c r="AA61" s="54"/>
      <c r="AB61" s="54"/>
      <c r="AC61" s="19">
        <f t="shared" si="6"/>
        <v>0</v>
      </c>
      <c r="AD61" s="61">
        <f t="shared" si="7"/>
        <v>0</v>
      </c>
      <c r="AE61" s="33"/>
      <c r="AF61" s="34"/>
      <c r="AG61" s="34"/>
      <c r="AH61" s="34"/>
      <c r="AI61" s="34"/>
      <c r="AJ61" s="34"/>
      <c r="AK61" s="34"/>
      <c r="AL61" s="34"/>
      <c r="AM61" s="34"/>
      <c r="AN61" s="34"/>
      <c r="AO61" s="34"/>
    </row>
    <row r="62" spans="1:41" x14ac:dyDescent="0.25">
      <c r="A62" s="54">
        <v>52</v>
      </c>
      <c r="B62" s="85" t="s">
        <v>640</v>
      </c>
      <c r="C62" s="85"/>
      <c r="D62" s="85"/>
      <c r="E62" s="85" t="s">
        <v>550</v>
      </c>
      <c r="F62" s="55" t="str">
        <f t="shared" si="4"/>
        <v>C</v>
      </c>
      <c r="G62" s="86">
        <v>18</v>
      </c>
      <c r="H62" s="87" t="s">
        <v>428</v>
      </c>
      <c r="I62" s="25" t="s">
        <v>78</v>
      </c>
      <c r="J62" s="25" t="s">
        <v>78</v>
      </c>
      <c r="K62" s="116">
        <f t="shared" si="5"/>
        <v>0</v>
      </c>
      <c r="L62" s="85"/>
      <c r="M62" s="85"/>
      <c r="N62" s="85"/>
      <c r="O62" s="85"/>
      <c r="P62" s="85"/>
      <c r="Q62" s="85"/>
      <c r="R62" s="85"/>
      <c r="S62" s="85"/>
      <c r="T62" s="85"/>
      <c r="U62" s="85"/>
      <c r="V62" s="85"/>
      <c r="W62" s="85"/>
      <c r="X62" s="85"/>
      <c r="Y62" s="85"/>
      <c r="Z62" s="85"/>
      <c r="AA62" s="85"/>
      <c r="AB62" s="85"/>
      <c r="AC62" s="19">
        <f t="shared" si="6"/>
        <v>0</v>
      </c>
      <c r="AD62" s="36">
        <f t="shared" si="7"/>
        <v>0</v>
      </c>
      <c r="AE62" s="33"/>
      <c r="AF62" s="34"/>
      <c r="AG62" s="34"/>
      <c r="AH62" s="34"/>
      <c r="AI62" s="34"/>
      <c r="AJ62" s="34"/>
      <c r="AK62" s="34"/>
      <c r="AL62" s="34"/>
      <c r="AM62" s="34"/>
      <c r="AN62" s="34"/>
      <c r="AO62" s="34"/>
    </row>
    <row r="63" spans="1:41" x14ac:dyDescent="0.25">
      <c r="A63" s="54">
        <v>53</v>
      </c>
      <c r="B63" s="54" t="s">
        <v>196</v>
      </c>
      <c r="C63" s="54" t="s">
        <v>39</v>
      </c>
      <c r="D63" s="54"/>
      <c r="E63" s="54" t="s">
        <v>550</v>
      </c>
      <c r="F63" s="55" t="str">
        <f t="shared" si="4"/>
        <v>C</v>
      </c>
      <c r="G63" s="56">
        <v>18</v>
      </c>
      <c r="H63" s="57" t="s">
        <v>430</v>
      </c>
      <c r="I63" s="58" t="s">
        <v>78</v>
      </c>
      <c r="J63" s="58" t="s">
        <v>78</v>
      </c>
      <c r="K63" s="115">
        <f t="shared" si="5"/>
        <v>0</v>
      </c>
      <c r="L63" s="54"/>
      <c r="M63" s="54"/>
      <c r="N63" s="54"/>
      <c r="O63" s="54"/>
      <c r="P63" s="54"/>
      <c r="Q63" s="54"/>
      <c r="R63" s="54"/>
      <c r="S63" s="54"/>
      <c r="T63" s="54"/>
      <c r="U63" s="54"/>
      <c r="V63" s="54"/>
      <c r="W63" s="54"/>
      <c r="X63" s="54"/>
      <c r="Y63" s="54"/>
      <c r="Z63" s="54"/>
      <c r="AA63" s="54"/>
      <c r="AB63" s="54"/>
      <c r="AC63" s="19">
        <f t="shared" si="6"/>
        <v>0</v>
      </c>
      <c r="AD63" s="61">
        <f t="shared" si="7"/>
        <v>0</v>
      </c>
      <c r="AE63" s="33"/>
      <c r="AF63" s="34"/>
      <c r="AG63" s="34"/>
      <c r="AH63" s="34"/>
      <c r="AI63" s="34"/>
      <c r="AJ63" s="34"/>
      <c r="AK63" s="34"/>
      <c r="AL63" s="34"/>
      <c r="AM63" s="34"/>
      <c r="AN63" s="34"/>
      <c r="AO63" s="34"/>
    </row>
    <row r="64" spans="1:41" x14ac:dyDescent="0.25">
      <c r="A64" s="54">
        <v>54</v>
      </c>
      <c r="B64" s="54" t="s">
        <v>480</v>
      </c>
      <c r="C64" s="54"/>
      <c r="D64" s="54"/>
      <c r="E64" s="54" t="s">
        <v>163</v>
      </c>
      <c r="F64" s="55" t="str">
        <f t="shared" si="4"/>
        <v>C</v>
      </c>
      <c r="G64" s="56">
        <v>18</v>
      </c>
      <c r="H64" s="57" t="s">
        <v>264</v>
      </c>
      <c r="I64" s="58" t="s">
        <v>78</v>
      </c>
      <c r="J64" s="58" t="s">
        <v>78</v>
      </c>
      <c r="K64" s="115">
        <f t="shared" si="5"/>
        <v>0</v>
      </c>
      <c r="L64" s="54"/>
      <c r="M64" s="54"/>
      <c r="N64" s="54"/>
      <c r="O64" s="54"/>
      <c r="P64" s="54"/>
      <c r="Q64" s="54"/>
      <c r="R64" s="54"/>
      <c r="S64" s="54"/>
      <c r="T64" s="54"/>
      <c r="U64" s="54"/>
      <c r="V64" s="54"/>
      <c r="W64" s="54"/>
      <c r="X64" s="54"/>
      <c r="Y64" s="54"/>
      <c r="Z64" s="54"/>
      <c r="AA64" s="54"/>
      <c r="AB64" s="54"/>
      <c r="AC64" s="19">
        <f t="shared" si="6"/>
        <v>0</v>
      </c>
      <c r="AD64" s="61">
        <f t="shared" si="7"/>
        <v>0</v>
      </c>
      <c r="AE64" s="33"/>
      <c r="AF64" s="34"/>
      <c r="AG64" s="34"/>
      <c r="AH64" s="34"/>
      <c r="AI64" s="34"/>
      <c r="AJ64" s="34"/>
      <c r="AK64" s="34"/>
      <c r="AL64" s="34"/>
      <c r="AM64" s="34"/>
      <c r="AN64" s="34"/>
      <c r="AO64" s="34"/>
    </row>
    <row r="65" spans="1:41" x14ac:dyDescent="0.25">
      <c r="A65" s="54">
        <v>55</v>
      </c>
      <c r="B65" s="54"/>
      <c r="C65" s="54"/>
      <c r="D65" s="54"/>
      <c r="E65" s="54"/>
      <c r="F65" s="55"/>
      <c r="G65" s="56"/>
      <c r="H65" s="57"/>
      <c r="I65" s="58"/>
      <c r="J65" s="58"/>
      <c r="K65" s="115">
        <f t="shared" ref="K65:K70" si="8">J65*0.0283</f>
        <v>0</v>
      </c>
      <c r="L65" s="54"/>
      <c r="M65" s="54"/>
      <c r="N65" s="54"/>
      <c r="O65" s="54"/>
      <c r="P65" s="54"/>
      <c r="Q65" s="54"/>
      <c r="R65" s="54"/>
      <c r="S65" s="54"/>
      <c r="T65" s="54"/>
      <c r="U65" s="54"/>
      <c r="V65" s="54"/>
      <c r="W65" s="54"/>
      <c r="X65" s="54"/>
      <c r="Y65" s="54"/>
      <c r="Z65" s="54"/>
      <c r="AA65" s="54"/>
      <c r="AB65" s="54"/>
      <c r="AC65" s="19">
        <f t="shared" ref="AC65:AC70" si="9">SUM(AE65:AO65)</f>
        <v>0</v>
      </c>
      <c r="AD65" s="61">
        <f t="shared" ref="AD65:AD70" si="10">SUM(L65:AC65)</f>
        <v>0</v>
      </c>
      <c r="AE65" s="33"/>
      <c r="AF65" s="34"/>
      <c r="AG65" s="34"/>
      <c r="AH65" s="34"/>
      <c r="AI65" s="34"/>
      <c r="AJ65" s="34"/>
      <c r="AK65" s="34"/>
      <c r="AL65" s="34"/>
      <c r="AM65" s="34"/>
      <c r="AN65" s="34"/>
      <c r="AO65" s="34"/>
    </row>
    <row r="66" spans="1:41" x14ac:dyDescent="0.25">
      <c r="A66" s="54">
        <v>56</v>
      </c>
      <c r="B66" s="54"/>
      <c r="C66" s="54"/>
      <c r="D66" s="54"/>
      <c r="E66" s="54"/>
      <c r="F66" s="55"/>
      <c r="G66" s="56"/>
      <c r="H66" s="57"/>
      <c r="I66" s="58"/>
      <c r="J66" s="58"/>
      <c r="K66" s="115">
        <f t="shared" si="8"/>
        <v>0</v>
      </c>
      <c r="L66" s="54"/>
      <c r="M66" s="54"/>
      <c r="N66" s="54"/>
      <c r="O66" s="54"/>
      <c r="P66" s="54"/>
      <c r="Q66" s="54"/>
      <c r="R66" s="54"/>
      <c r="S66" s="54"/>
      <c r="T66" s="54"/>
      <c r="U66" s="54"/>
      <c r="V66" s="54"/>
      <c r="W66" s="54"/>
      <c r="X66" s="54"/>
      <c r="Y66" s="54"/>
      <c r="Z66" s="54"/>
      <c r="AA66" s="54"/>
      <c r="AB66" s="54"/>
      <c r="AC66" s="19">
        <f t="shared" si="9"/>
        <v>0</v>
      </c>
      <c r="AD66" s="61">
        <f t="shared" si="10"/>
        <v>0</v>
      </c>
      <c r="AE66" s="33"/>
      <c r="AF66" s="34"/>
      <c r="AG66" s="34"/>
      <c r="AH66" s="34"/>
      <c r="AI66" s="34"/>
      <c r="AJ66" s="34"/>
      <c r="AK66" s="34"/>
      <c r="AL66" s="34"/>
      <c r="AM66" s="34"/>
      <c r="AN66" s="34"/>
      <c r="AO66" s="34"/>
    </row>
    <row r="67" spans="1:41" x14ac:dyDescent="0.25">
      <c r="A67" s="54">
        <v>57</v>
      </c>
      <c r="B67" s="54"/>
      <c r="C67" s="54"/>
      <c r="D67" s="54"/>
      <c r="E67" s="54"/>
      <c r="F67" s="55"/>
      <c r="G67" s="56"/>
      <c r="H67" s="57"/>
      <c r="I67" s="58"/>
      <c r="J67" s="58"/>
      <c r="K67" s="115">
        <f t="shared" si="8"/>
        <v>0</v>
      </c>
      <c r="L67" s="54"/>
      <c r="M67" s="54"/>
      <c r="N67" s="54"/>
      <c r="O67" s="54"/>
      <c r="P67" s="54"/>
      <c r="Q67" s="54"/>
      <c r="R67" s="54"/>
      <c r="S67" s="54"/>
      <c r="T67" s="54"/>
      <c r="U67" s="54"/>
      <c r="V67" s="54"/>
      <c r="W67" s="54"/>
      <c r="X67" s="54"/>
      <c r="Y67" s="54"/>
      <c r="Z67" s="54"/>
      <c r="AA67" s="54"/>
      <c r="AB67" s="54"/>
      <c r="AC67" s="19">
        <f t="shared" si="9"/>
        <v>0</v>
      </c>
      <c r="AD67" s="61">
        <f t="shared" si="10"/>
        <v>0</v>
      </c>
      <c r="AE67" s="33"/>
      <c r="AF67" s="34"/>
      <c r="AG67" s="34"/>
      <c r="AH67" s="34"/>
      <c r="AI67" s="34"/>
      <c r="AJ67" s="34"/>
      <c r="AK67" s="34"/>
      <c r="AL67" s="34"/>
      <c r="AM67" s="34"/>
      <c r="AN67" s="34"/>
      <c r="AO67" s="34"/>
    </row>
    <row r="68" spans="1:41" x14ac:dyDescent="0.25">
      <c r="A68" s="54">
        <v>58</v>
      </c>
      <c r="B68" s="85"/>
      <c r="C68" s="85"/>
      <c r="D68" s="85"/>
      <c r="E68" s="85"/>
      <c r="F68" s="55"/>
      <c r="G68" s="86"/>
      <c r="H68" s="87"/>
      <c r="I68" s="25"/>
      <c r="J68" s="25"/>
      <c r="K68" s="116">
        <f t="shared" si="8"/>
        <v>0</v>
      </c>
      <c r="L68" s="85"/>
      <c r="M68" s="85"/>
      <c r="N68" s="85"/>
      <c r="O68" s="85"/>
      <c r="P68" s="85"/>
      <c r="Q68" s="85"/>
      <c r="R68" s="85"/>
      <c r="S68" s="85"/>
      <c r="T68" s="85"/>
      <c r="U68" s="85"/>
      <c r="V68" s="85"/>
      <c r="W68" s="85"/>
      <c r="X68" s="85"/>
      <c r="Y68" s="85"/>
      <c r="Z68" s="85"/>
      <c r="AA68" s="85"/>
      <c r="AB68" s="85"/>
      <c r="AC68" s="19">
        <f t="shared" si="9"/>
        <v>0</v>
      </c>
      <c r="AD68" s="36">
        <f t="shared" si="10"/>
        <v>0</v>
      </c>
      <c r="AE68" s="33"/>
      <c r="AF68" s="34"/>
      <c r="AG68" s="34"/>
      <c r="AH68" s="34"/>
      <c r="AI68" s="34"/>
      <c r="AJ68" s="34"/>
      <c r="AK68" s="34"/>
      <c r="AL68" s="34"/>
      <c r="AM68" s="34"/>
      <c r="AN68" s="34"/>
      <c r="AO68" s="34"/>
    </row>
    <row r="69" spans="1:41" x14ac:dyDescent="0.25">
      <c r="A69" s="54">
        <v>59</v>
      </c>
      <c r="B69" s="54"/>
      <c r="C69" s="54"/>
      <c r="D69" s="54"/>
      <c r="E69" s="54"/>
      <c r="F69" s="55"/>
      <c r="G69" s="56"/>
      <c r="H69" s="57"/>
      <c r="I69" s="58"/>
      <c r="J69" s="58"/>
      <c r="K69" s="115">
        <f t="shared" si="8"/>
        <v>0</v>
      </c>
      <c r="L69" s="54"/>
      <c r="M69" s="54"/>
      <c r="N69" s="54"/>
      <c r="O69" s="54"/>
      <c r="P69" s="54"/>
      <c r="Q69" s="54"/>
      <c r="R69" s="54"/>
      <c r="S69" s="54"/>
      <c r="T69" s="54"/>
      <c r="U69" s="54"/>
      <c r="V69" s="54"/>
      <c r="W69" s="54"/>
      <c r="X69" s="54"/>
      <c r="Y69" s="54"/>
      <c r="Z69" s="54"/>
      <c r="AA69" s="54"/>
      <c r="AB69" s="54"/>
      <c r="AC69" s="19">
        <f t="shared" si="9"/>
        <v>0</v>
      </c>
      <c r="AD69" s="61">
        <f t="shared" si="10"/>
        <v>0</v>
      </c>
      <c r="AE69" s="33"/>
      <c r="AF69" s="34"/>
      <c r="AG69" s="34"/>
      <c r="AH69" s="34"/>
      <c r="AI69" s="34"/>
      <c r="AJ69" s="34"/>
      <c r="AK69" s="34"/>
      <c r="AL69" s="34"/>
      <c r="AM69" s="34"/>
      <c r="AN69" s="34"/>
      <c r="AO69" s="34"/>
    </row>
    <row r="70" spans="1:41" x14ac:dyDescent="0.25">
      <c r="A70" s="54">
        <v>60</v>
      </c>
      <c r="B70" s="54"/>
      <c r="C70" s="54"/>
      <c r="D70" s="54"/>
      <c r="E70" s="54"/>
      <c r="F70" s="55" t="str">
        <f>LEFT(H70,1)</f>
        <v/>
      </c>
      <c r="G70" s="56"/>
      <c r="H70" s="57"/>
      <c r="I70" s="58"/>
      <c r="J70" s="58"/>
      <c r="K70" s="115">
        <f t="shared" si="8"/>
        <v>0</v>
      </c>
      <c r="L70" s="54"/>
      <c r="M70" s="54"/>
      <c r="N70" s="54"/>
      <c r="O70" s="54"/>
      <c r="P70" s="54"/>
      <c r="Q70" s="54"/>
      <c r="R70" s="54"/>
      <c r="S70" s="54"/>
      <c r="T70" s="54"/>
      <c r="U70" s="54"/>
      <c r="V70" s="54"/>
      <c r="W70" s="54"/>
      <c r="X70" s="54"/>
      <c r="Y70" s="54"/>
      <c r="Z70" s="54"/>
      <c r="AA70" s="54"/>
      <c r="AB70" s="54"/>
      <c r="AC70" s="19">
        <f t="shared" si="9"/>
        <v>0</v>
      </c>
      <c r="AD70" s="61">
        <f t="shared" si="10"/>
        <v>0</v>
      </c>
      <c r="AE70" s="33"/>
      <c r="AF70" s="34"/>
      <c r="AG70" s="34"/>
      <c r="AH70" s="34"/>
      <c r="AI70" s="34"/>
      <c r="AJ70" s="34"/>
      <c r="AK70" s="34"/>
      <c r="AL70" s="34"/>
      <c r="AM70" s="34"/>
      <c r="AN70" s="34"/>
      <c r="AO70" s="34"/>
    </row>
    <row r="71" spans="1:41" x14ac:dyDescent="0.25">
      <c r="A71" s="54">
        <v>61</v>
      </c>
      <c r="B71" s="85"/>
      <c r="C71" s="85"/>
      <c r="D71" s="85"/>
      <c r="E71" s="85"/>
      <c r="F71" s="55" t="str">
        <f t="shared" ref="F71:F74" si="11">LEFT(H71,1)</f>
        <v/>
      </c>
      <c r="G71" s="86"/>
      <c r="H71" s="87"/>
      <c r="I71" s="25"/>
      <c r="J71" s="25"/>
      <c r="K71" s="116">
        <f t="shared" ref="K71:K74" si="12">J71*0.0283</f>
        <v>0</v>
      </c>
      <c r="L71" s="85"/>
      <c r="M71" s="85"/>
      <c r="N71" s="85"/>
      <c r="O71" s="85"/>
      <c r="P71" s="85"/>
      <c r="Q71" s="85"/>
      <c r="R71" s="85"/>
      <c r="S71" s="85"/>
      <c r="T71" s="85"/>
      <c r="U71" s="85"/>
      <c r="V71" s="85"/>
      <c r="W71" s="85"/>
      <c r="X71" s="85"/>
      <c r="Y71" s="85"/>
      <c r="Z71" s="85"/>
      <c r="AA71" s="85"/>
      <c r="AB71" s="85"/>
      <c r="AC71" s="19">
        <f t="shared" ref="AC71:AC74" si="13">SUM(AE71:AO71)</f>
        <v>0</v>
      </c>
      <c r="AD71" s="36">
        <f t="shared" ref="AD71:AD74" si="14">SUM(L71:AC71)</f>
        <v>0</v>
      </c>
      <c r="AE71" s="33"/>
      <c r="AF71" s="34"/>
      <c r="AG71" s="34"/>
      <c r="AH71" s="34"/>
      <c r="AI71" s="34"/>
      <c r="AJ71" s="34"/>
      <c r="AK71" s="34"/>
      <c r="AL71" s="34"/>
      <c r="AM71" s="34"/>
      <c r="AN71" s="34"/>
      <c r="AO71" s="34"/>
    </row>
    <row r="72" spans="1:41" x14ac:dyDescent="0.25">
      <c r="A72" s="54">
        <v>62</v>
      </c>
      <c r="B72" s="54"/>
      <c r="C72" s="54"/>
      <c r="D72" s="54"/>
      <c r="E72" s="54"/>
      <c r="F72" s="55" t="str">
        <f t="shared" si="11"/>
        <v/>
      </c>
      <c r="G72" s="56"/>
      <c r="H72" s="57"/>
      <c r="I72" s="58"/>
      <c r="J72" s="58"/>
      <c r="K72" s="115">
        <f t="shared" si="12"/>
        <v>0</v>
      </c>
      <c r="L72" s="54"/>
      <c r="M72" s="54"/>
      <c r="N72" s="54"/>
      <c r="O72" s="54"/>
      <c r="P72" s="54"/>
      <c r="Q72" s="54"/>
      <c r="R72" s="54"/>
      <c r="S72" s="54"/>
      <c r="T72" s="54"/>
      <c r="U72" s="54"/>
      <c r="V72" s="54"/>
      <c r="W72" s="54"/>
      <c r="X72" s="54"/>
      <c r="Y72" s="54"/>
      <c r="Z72" s="54"/>
      <c r="AA72" s="54"/>
      <c r="AB72" s="54"/>
      <c r="AC72" s="19">
        <f t="shared" si="13"/>
        <v>0</v>
      </c>
      <c r="AD72" s="61">
        <f t="shared" si="14"/>
        <v>0</v>
      </c>
      <c r="AE72" s="33"/>
      <c r="AF72" s="34"/>
      <c r="AG72" s="34"/>
      <c r="AH72" s="34"/>
      <c r="AI72" s="34"/>
      <c r="AJ72" s="34"/>
      <c r="AK72" s="34"/>
      <c r="AL72" s="34"/>
      <c r="AM72" s="34"/>
      <c r="AN72" s="34"/>
      <c r="AO72" s="34"/>
    </row>
    <row r="73" spans="1:41" x14ac:dyDescent="0.25">
      <c r="A73" s="54">
        <v>63</v>
      </c>
      <c r="B73" s="85"/>
      <c r="C73" s="85"/>
      <c r="D73" s="85"/>
      <c r="E73" s="85"/>
      <c r="F73" s="55" t="str">
        <f t="shared" si="11"/>
        <v/>
      </c>
      <c r="G73" s="86"/>
      <c r="H73" s="87"/>
      <c r="I73" s="25"/>
      <c r="J73" s="25"/>
      <c r="K73" s="116">
        <f t="shared" si="12"/>
        <v>0</v>
      </c>
      <c r="L73" s="85"/>
      <c r="M73" s="85"/>
      <c r="N73" s="85"/>
      <c r="O73" s="85"/>
      <c r="P73" s="85"/>
      <c r="Q73" s="85"/>
      <c r="R73" s="85"/>
      <c r="S73" s="85"/>
      <c r="T73" s="85"/>
      <c r="U73" s="85"/>
      <c r="V73" s="85"/>
      <c r="W73" s="85"/>
      <c r="X73" s="85"/>
      <c r="Y73" s="85"/>
      <c r="Z73" s="85"/>
      <c r="AA73" s="85"/>
      <c r="AB73" s="85"/>
      <c r="AC73" s="19">
        <f t="shared" si="13"/>
        <v>0</v>
      </c>
      <c r="AD73" s="36">
        <f t="shared" si="14"/>
        <v>0</v>
      </c>
      <c r="AE73" s="33"/>
      <c r="AF73" s="34"/>
      <c r="AG73" s="34"/>
      <c r="AH73" s="34"/>
      <c r="AI73" s="34"/>
      <c r="AJ73" s="34"/>
      <c r="AK73" s="34"/>
      <c r="AL73" s="34"/>
      <c r="AM73" s="34"/>
      <c r="AN73" s="34"/>
      <c r="AO73" s="34"/>
    </row>
    <row r="74" spans="1:41" x14ac:dyDescent="0.25">
      <c r="A74" s="54">
        <v>64</v>
      </c>
      <c r="B74" s="54"/>
      <c r="C74" s="54"/>
      <c r="D74" s="54"/>
      <c r="E74" s="54"/>
      <c r="F74" s="55" t="str">
        <f t="shared" si="11"/>
        <v/>
      </c>
      <c r="G74" s="56"/>
      <c r="H74" s="57"/>
      <c r="I74" s="58"/>
      <c r="J74" s="58"/>
      <c r="K74" s="115">
        <f t="shared" si="12"/>
        <v>0</v>
      </c>
      <c r="L74" s="54"/>
      <c r="M74" s="54"/>
      <c r="N74" s="54"/>
      <c r="O74" s="54"/>
      <c r="P74" s="54"/>
      <c r="Q74" s="54"/>
      <c r="R74" s="54"/>
      <c r="S74" s="54"/>
      <c r="T74" s="54"/>
      <c r="U74" s="54"/>
      <c r="V74" s="54"/>
      <c r="W74" s="54"/>
      <c r="X74" s="54"/>
      <c r="Y74" s="54"/>
      <c r="Z74" s="54"/>
      <c r="AA74" s="54"/>
      <c r="AB74" s="54"/>
      <c r="AC74" s="19">
        <f t="shared" si="13"/>
        <v>0</v>
      </c>
      <c r="AD74" s="61">
        <f t="shared" si="14"/>
        <v>0</v>
      </c>
      <c r="AE74" s="33"/>
      <c r="AF74" s="34"/>
      <c r="AG74" s="34"/>
      <c r="AH74" s="34"/>
      <c r="AI74" s="34"/>
      <c r="AJ74" s="34"/>
      <c r="AK74" s="34"/>
      <c r="AL74" s="34"/>
      <c r="AM74" s="34"/>
      <c r="AN74" s="34"/>
      <c r="AO74" s="34"/>
    </row>
    <row r="75" spans="1:41" x14ac:dyDescent="0.25">
      <c r="A75" s="54">
        <v>65</v>
      </c>
      <c r="B75" s="54"/>
      <c r="C75" s="54"/>
      <c r="D75" s="54"/>
      <c r="E75" s="54"/>
      <c r="F75" s="55" t="str">
        <f t="shared" ref="F75:F76" si="15">LEFT(H75,1)</f>
        <v/>
      </c>
      <c r="G75" s="56"/>
      <c r="H75" s="57"/>
      <c r="I75" s="58"/>
      <c r="J75" s="58"/>
      <c r="K75" s="115">
        <f t="shared" ref="K75:K81" si="16">J75*0.0283</f>
        <v>0</v>
      </c>
      <c r="L75" s="54"/>
      <c r="M75" s="54"/>
      <c r="N75" s="54"/>
      <c r="O75" s="54"/>
      <c r="P75" s="54"/>
      <c r="Q75" s="54"/>
      <c r="R75" s="54"/>
      <c r="S75" s="54"/>
      <c r="T75" s="54"/>
      <c r="U75" s="54"/>
      <c r="V75" s="54"/>
      <c r="W75" s="54"/>
      <c r="X75" s="54"/>
      <c r="Y75" s="54"/>
      <c r="Z75" s="54"/>
      <c r="AA75" s="54"/>
      <c r="AB75" s="54"/>
      <c r="AC75" s="19">
        <f t="shared" ref="AC75:AC81" si="17">SUM(AE75:AO75)</f>
        <v>0</v>
      </c>
      <c r="AD75" s="61">
        <f t="shared" ref="AD75:AD81" si="18">SUM(L75:AC75)</f>
        <v>0</v>
      </c>
      <c r="AE75" s="33"/>
      <c r="AF75" s="34"/>
      <c r="AG75" s="34"/>
      <c r="AH75" s="34"/>
      <c r="AI75" s="34"/>
      <c r="AJ75" s="34"/>
      <c r="AK75" s="34"/>
      <c r="AL75" s="34"/>
      <c r="AM75" s="34"/>
      <c r="AN75" s="34"/>
      <c r="AO75" s="34"/>
    </row>
    <row r="76" spans="1:41" x14ac:dyDescent="0.25">
      <c r="A76" s="54">
        <v>66</v>
      </c>
      <c r="B76" s="54"/>
      <c r="C76" s="54"/>
      <c r="D76" s="54"/>
      <c r="E76" s="54"/>
      <c r="F76" s="55" t="str">
        <f t="shared" si="15"/>
        <v/>
      </c>
      <c r="G76" s="56"/>
      <c r="H76" s="57"/>
      <c r="I76" s="58"/>
      <c r="J76" s="58"/>
      <c r="K76" s="115">
        <f t="shared" si="16"/>
        <v>0</v>
      </c>
      <c r="L76" s="54"/>
      <c r="M76" s="54"/>
      <c r="N76" s="54"/>
      <c r="O76" s="54"/>
      <c r="P76" s="54"/>
      <c r="Q76" s="54"/>
      <c r="R76" s="54"/>
      <c r="S76" s="54"/>
      <c r="T76" s="54"/>
      <c r="U76" s="54"/>
      <c r="V76" s="54"/>
      <c r="W76" s="54"/>
      <c r="X76" s="54"/>
      <c r="Y76" s="54"/>
      <c r="Z76" s="54"/>
      <c r="AA76" s="54"/>
      <c r="AB76" s="54"/>
      <c r="AC76" s="19">
        <f t="shared" si="17"/>
        <v>0</v>
      </c>
      <c r="AD76" s="61">
        <f t="shared" si="18"/>
        <v>0</v>
      </c>
      <c r="AE76" s="33"/>
      <c r="AF76" s="34"/>
      <c r="AG76" s="34"/>
      <c r="AH76" s="34"/>
      <c r="AI76" s="34"/>
      <c r="AJ76" s="34"/>
      <c r="AK76" s="34"/>
      <c r="AL76" s="34"/>
      <c r="AM76" s="34"/>
      <c r="AN76" s="34"/>
      <c r="AO76" s="34"/>
    </row>
    <row r="77" spans="1:41" x14ac:dyDescent="0.25">
      <c r="A77" s="54">
        <v>67</v>
      </c>
      <c r="B77" s="54"/>
      <c r="C77" s="54"/>
      <c r="D77" s="54"/>
      <c r="E77" s="54"/>
      <c r="F77" s="55"/>
      <c r="G77" s="56"/>
      <c r="H77" s="57"/>
      <c r="I77" s="58"/>
      <c r="J77" s="58"/>
      <c r="K77" s="115">
        <f t="shared" si="16"/>
        <v>0</v>
      </c>
      <c r="L77" s="54"/>
      <c r="M77" s="54"/>
      <c r="N77" s="54"/>
      <c r="O77" s="54"/>
      <c r="P77" s="54"/>
      <c r="Q77" s="54"/>
      <c r="R77" s="54"/>
      <c r="S77" s="54"/>
      <c r="T77" s="54"/>
      <c r="U77" s="54"/>
      <c r="V77" s="54"/>
      <c r="W77" s="54"/>
      <c r="X77" s="54"/>
      <c r="Y77" s="54"/>
      <c r="Z77" s="54"/>
      <c r="AA77" s="54"/>
      <c r="AB77" s="54"/>
      <c r="AC77" s="19">
        <f t="shared" si="17"/>
        <v>0</v>
      </c>
      <c r="AD77" s="61">
        <f t="shared" si="18"/>
        <v>0</v>
      </c>
      <c r="AE77" s="33"/>
      <c r="AF77" s="34"/>
      <c r="AG77" s="34"/>
      <c r="AH77" s="34"/>
      <c r="AI77" s="34"/>
      <c r="AJ77" s="34"/>
      <c r="AK77" s="34"/>
      <c r="AL77" s="34"/>
      <c r="AM77" s="34"/>
      <c r="AN77" s="34"/>
      <c r="AO77" s="34"/>
    </row>
    <row r="78" spans="1:41" x14ac:dyDescent="0.25">
      <c r="A78" s="54">
        <v>68</v>
      </c>
      <c r="B78" s="54"/>
      <c r="C78" s="54"/>
      <c r="D78" s="54"/>
      <c r="E78" s="54"/>
      <c r="F78" s="55"/>
      <c r="G78" s="56"/>
      <c r="H78" s="57"/>
      <c r="I78" s="58"/>
      <c r="J78" s="58"/>
      <c r="K78" s="115">
        <f t="shared" si="16"/>
        <v>0</v>
      </c>
      <c r="L78" s="54"/>
      <c r="M78" s="54"/>
      <c r="N78" s="54"/>
      <c r="O78" s="54"/>
      <c r="P78" s="54"/>
      <c r="Q78" s="54"/>
      <c r="R78" s="54"/>
      <c r="S78" s="54"/>
      <c r="T78" s="54"/>
      <c r="U78" s="54"/>
      <c r="V78" s="54"/>
      <c r="W78" s="54"/>
      <c r="X78" s="54"/>
      <c r="Y78" s="54"/>
      <c r="Z78" s="54"/>
      <c r="AA78" s="54"/>
      <c r="AB78" s="54"/>
      <c r="AC78" s="19">
        <f t="shared" si="17"/>
        <v>0</v>
      </c>
      <c r="AD78" s="61">
        <f t="shared" si="18"/>
        <v>0</v>
      </c>
      <c r="AE78" s="33"/>
      <c r="AF78" s="34"/>
      <c r="AG78" s="34"/>
      <c r="AH78" s="34"/>
      <c r="AI78" s="34"/>
      <c r="AJ78" s="34"/>
      <c r="AK78" s="34"/>
      <c r="AL78" s="34"/>
      <c r="AM78" s="34"/>
      <c r="AN78" s="34"/>
      <c r="AO78" s="34"/>
    </row>
    <row r="79" spans="1:41" x14ac:dyDescent="0.25">
      <c r="A79" s="54">
        <v>69</v>
      </c>
      <c r="B79" s="54"/>
      <c r="C79" s="54"/>
      <c r="D79" s="54"/>
      <c r="E79" s="54"/>
      <c r="F79" s="55"/>
      <c r="G79" s="56"/>
      <c r="H79" s="57"/>
      <c r="I79" s="58"/>
      <c r="J79" s="58"/>
      <c r="K79" s="115">
        <f t="shared" si="16"/>
        <v>0</v>
      </c>
      <c r="L79" s="54"/>
      <c r="M79" s="54"/>
      <c r="N79" s="54"/>
      <c r="O79" s="54"/>
      <c r="P79" s="54"/>
      <c r="Q79" s="54"/>
      <c r="R79" s="54"/>
      <c r="S79" s="54"/>
      <c r="T79" s="54"/>
      <c r="U79" s="54"/>
      <c r="V79" s="54"/>
      <c r="W79" s="54"/>
      <c r="X79" s="54"/>
      <c r="Y79" s="54"/>
      <c r="Z79" s="54"/>
      <c r="AA79" s="54"/>
      <c r="AB79" s="54"/>
      <c r="AC79" s="19">
        <f t="shared" si="17"/>
        <v>0</v>
      </c>
      <c r="AD79" s="61">
        <f t="shared" si="18"/>
        <v>0</v>
      </c>
      <c r="AE79" s="33"/>
      <c r="AF79" s="34"/>
      <c r="AG79" s="34"/>
      <c r="AH79" s="34"/>
      <c r="AI79" s="34"/>
      <c r="AJ79" s="34"/>
      <c r="AK79" s="34"/>
      <c r="AL79" s="34"/>
      <c r="AM79" s="34"/>
      <c r="AN79" s="34"/>
      <c r="AO79" s="34"/>
    </row>
    <row r="80" spans="1:41" x14ac:dyDescent="0.25">
      <c r="A80" s="54">
        <v>70</v>
      </c>
      <c r="B80" s="85"/>
      <c r="C80" s="85"/>
      <c r="D80" s="85"/>
      <c r="E80" s="85"/>
      <c r="F80" s="55"/>
      <c r="G80" s="86"/>
      <c r="H80" s="87"/>
      <c r="I80" s="25"/>
      <c r="J80" s="25"/>
      <c r="K80" s="116">
        <f t="shared" si="16"/>
        <v>0</v>
      </c>
      <c r="L80" s="85"/>
      <c r="M80" s="85"/>
      <c r="N80" s="85"/>
      <c r="O80" s="85"/>
      <c r="P80" s="85"/>
      <c r="Q80" s="85"/>
      <c r="R80" s="85"/>
      <c r="S80" s="85"/>
      <c r="T80" s="85"/>
      <c r="U80" s="85"/>
      <c r="V80" s="85"/>
      <c r="W80" s="85"/>
      <c r="X80" s="85"/>
      <c r="Y80" s="85"/>
      <c r="Z80" s="85"/>
      <c r="AA80" s="85"/>
      <c r="AB80" s="85"/>
      <c r="AC80" s="19">
        <f t="shared" si="17"/>
        <v>0</v>
      </c>
      <c r="AD80" s="36">
        <f t="shared" si="18"/>
        <v>0</v>
      </c>
      <c r="AE80" s="33"/>
      <c r="AF80" s="34"/>
      <c r="AG80" s="34"/>
      <c r="AH80" s="34"/>
      <c r="AI80" s="34"/>
      <c r="AJ80" s="34"/>
      <c r="AK80" s="34"/>
      <c r="AL80" s="34"/>
      <c r="AM80" s="34"/>
      <c r="AN80" s="34"/>
      <c r="AO80" s="34"/>
    </row>
    <row r="81" spans="1:41" x14ac:dyDescent="0.25">
      <c r="A81" s="54"/>
      <c r="B81" s="85"/>
      <c r="C81" s="85"/>
      <c r="D81" s="85"/>
      <c r="E81" s="85" t="str">
        <f>LEFT(H81,1)</f>
        <v/>
      </c>
      <c r="F81" s="85"/>
      <c r="G81" s="86"/>
      <c r="H81" s="87"/>
      <c r="I81" s="25"/>
      <c r="J81" s="25"/>
      <c r="K81" s="116">
        <f t="shared" si="16"/>
        <v>0</v>
      </c>
      <c r="L81" s="85"/>
      <c r="M81" s="85"/>
      <c r="N81" s="85"/>
      <c r="O81" s="85"/>
      <c r="P81" s="85"/>
      <c r="Q81" s="85"/>
      <c r="R81" s="85"/>
      <c r="S81" s="85"/>
      <c r="T81" s="85"/>
      <c r="U81" s="85"/>
      <c r="V81" s="85"/>
      <c r="W81" s="85"/>
      <c r="X81" s="85"/>
      <c r="Y81" s="85"/>
      <c r="Z81" s="85"/>
      <c r="AA81" s="85"/>
      <c r="AB81" s="85"/>
      <c r="AC81" s="19">
        <f t="shared" si="17"/>
        <v>0</v>
      </c>
      <c r="AD81" s="36">
        <f t="shared" si="18"/>
        <v>0</v>
      </c>
      <c r="AE81" s="33"/>
      <c r="AF81" s="34"/>
      <c r="AG81" s="34"/>
      <c r="AH81" s="34"/>
      <c r="AI81" s="34"/>
      <c r="AJ81" s="34"/>
      <c r="AK81" s="34"/>
      <c r="AL81" s="34"/>
      <c r="AM81" s="34"/>
      <c r="AN81" s="34"/>
      <c r="AO81" s="34"/>
    </row>
    <row r="82" spans="1:41" x14ac:dyDescent="0.25">
      <c r="A82" s="289"/>
      <c r="B82" s="353"/>
      <c r="C82" s="353"/>
      <c r="D82" s="353"/>
      <c r="E82" s="120"/>
      <c r="F82" s="285"/>
      <c r="G82" s="8"/>
      <c r="I82" s="24"/>
      <c r="J82" s="286"/>
      <c r="K82" s="353"/>
      <c r="L82" s="353"/>
      <c r="M82" s="353"/>
      <c r="N82" s="353"/>
      <c r="O82" s="353"/>
      <c r="P82" s="353"/>
      <c r="Q82" s="353"/>
      <c r="R82" s="353"/>
      <c r="S82" s="353"/>
      <c r="T82" s="353"/>
      <c r="U82" s="353"/>
      <c r="V82" s="353"/>
      <c r="W82" s="353"/>
      <c r="X82" s="353"/>
      <c r="Y82" s="353"/>
      <c r="Z82" s="353"/>
      <c r="AA82" s="353"/>
      <c r="AB82" s="289"/>
      <c r="AC82" s="3"/>
      <c r="AD82" s="354"/>
      <c r="AE82" s="354"/>
      <c r="AF82" s="354"/>
      <c r="AG82" s="354"/>
      <c r="AH82" s="354"/>
      <c r="AI82" s="354"/>
      <c r="AJ82" s="354"/>
      <c r="AK82" s="139"/>
      <c r="AL82" s="29"/>
      <c r="AM82" s="29"/>
      <c r="AN82" s="29"/>
    </row>
    <row r="83" spans="1:41" x14ac:dyDescent="0.25">
      <c r="A83" s="289"/>
      <c r="B83" s="285" t="s">
        <v>66</v>
      </c>
      <c r="C83" s="350"/>
      <c r="D83" s="350"/>
      <c r="E83" s="350"/>
      <c r="F83" s="350"/>
      <c r="G83" s="8"/>
      <c r="H83" s="37">
        <f>SUM(J83*2.204)</f>
        <v>152.56484719999997</v>
      </c>
      <c r="I83" s="286"/>
      <c r="J83" s="37">
        <f>SUM(K11:K42)</f>
        <v>69.221799999999988</v>
      </c>
      <c r="K83" s="286">
        <f t="shared" ref="K83:AO83" si="19">SUM(K11:K81)</f>
        <v>97.988749999999982</v>
      </c>
      <c r="L83" s="286">
        <f t="shared" si="19"/>
        <v>215</v>
      </c>
      <c r="M83" s="286">
        <f t="shared" si="19"/>
        <v>1</v>
      </c>
      <c r="N83" s="286">
        <f t="shared" si="19"/>
        <v>2</v>
      </c>
      <c r="O83" s="286">
        <f t="shared" si="19"/>
        <v>0</v>
      </c>
      <c r="P83" s="286">
        <f t="shared" si="19"/>
        <v>0</v>
      </c>
      <c r="Q83" s="286">
        <f t="shared" si="19"/>
        <v>0</v>
      </c>
      <c r="R83" s="286">
        <f t="shared" si="19"/>
        <v>11</v>
      </c>
      <c r="S83" s="286">
        <f t="shared" si="19"/>
        <v>2</v>
      </c>
      <c r="T83" s="286">
        <f t="shared" si="19"/>
        <v>26</v>
      </c>
      <c r="U83" s="286">
        <f t="shared" si="19"/>
        <v>1</v>
      </c>
      <c r="V83" s="286">
        <f t="shared" si="19"/>
        <v>5</v>
      </c>
      <c r="W83" s="286">
        <f t="shared" si="19"/>
        <v>15</v>
      </c>
      <c r="X83" s="286">
        <f t="shared" si="19"/>
        <v>3</v>
      </c>
      <c r="Y83" s="286">
        <f t="shared" si="19"/>
        <v>10</v>
      </c>
      <c r="Z83" s="286">
        <f t="shared" si="19"/>
        <v>1</v>
      </c>
      <c r="AA83" s="286">
        <f t="shared" si="19"/>
        <v>6</v>
      </c>
      <c r="AB83" s="286">
        <f t="shared" si="19"/>
        <v>3</v>
      </c>
      <c r="AC83" s="286">
        <f t="shared" si="19"/>
        <v>64</v>
      </c>
      <c r="AD83" s="286">
        <f t="shared" si="19"/>
        <v>365</v>
      </c>
      <c r="AE83" s="286">
        <f t="shared" si="19"/>
        <v>5</v>
      </c>
      <c r="AF83" s="286">
        <f t="shared" si="19"/>
        <v>1</v>
      </c>
      <c r="AG83" s="286">
        <f t="shared" si="19"/>
        <v>0</v>
      </c>
      <c r="AH83" s="286">
        <f t="shared" si="19"/>
        <v>0</v>
      </c>
      <c r="AI83" s="286">
        <f t="shared" si="19"/>
        <v>0</v>
      </c>
      <c r="AJ83" s="286">
        <f t="shared" si="19"/>
        <v>1</v>
      </c>
      <c r="AK83" s="286"/>
      <c r="AL83" s="286">
        <f t="shared" si="19"/>
        <v>0</v>
      </c>
      <c r="AM83" s="286">
        <f t="shared" si="19"/>
        <v>19</v>
      </c>
      <c r="AN83" s="286">
        <f t="shared" si="19"/>
        <v>0</v>
      </c>
      <c r="AO83" s="286">
        <f t="shared" si="19"/>
        <v>37</v>
      </c>
    </row>
    <row r="84" spans="1:41" x14ac:dyDescent="0.25">
      <c r="A84" s="289"/>
      <c r="B84" s="351"/>
      <c r="C84" s="351"/>
      <c r="D84" s="351"/>
      <c r="E84" s="286"/>
      <c r="F84" s="285"/>
      <c r="G84" s="8"/>
      <c r="H84" s="286"/>
      <c r="I84" s="286"/>
      <c r="J84" s="286"/>
      <c r="K84" s="351"/>
      <c r="L84" s="351"/>
      <c r="M84" s="351"/>
      <c r="N84" s="351"/>
      <c r="O84" s="351"/>
      <c r="P84" s="351"/>
      <c r="Q84" s="351"/>
      <c r="R84" s="351"/>
      <c r="S84" s="351"/>
      <c r="T84" s="351"/>
      <c r="U84" s="351"/>
      <c r="V84" s="351"/>
      <c r="W84" s="351"/>
      <c r="X84" s="351"/>
      <c r="Y84" s="351"/>
      <c r="Z84" s="351"/>
      <c r="AA84" s="351"/>
      <c r="AB84" s="289"/>
      <c r="AC84" s="3"/>
      <c r="AD84" s="352"/>
      <c r="AE84" s="352"/>
      <c r="AF84" s="352"/>
      <c r="AG84" s="352"/>
      <c r="AH84" s="352"/>
      <c r="AI84" s="352"/>
      <c r="AJ84" s="352"/>
      <c r="AK84" s="287"/>
    </row>
    <row r="85" spans="1:41" x14ac:dyDescent="0.25">
      <c r="B85" s="186" t="s">
        <v>121</v>
      </c>
    </row>
    <row r="86" spans="1:41" x14ac:dyDescent="0.25">
      <c r="B86" s="186" t="s">
        <v>123</v>
      </c>
    </row>
    <row r="87" spans="1:41" x14ac:dyDescent="0.25">
      <c r="E87" s="186" t="s">
        <v>342</v>
      </c>
      <c r="AA87" s="35"/>
      <c r="AB87" s="26"/>
      <c r="AC87" s="26"/>
      <c r="AJ87" s="186"/>
      <c r="AK87" s="186"/>
      <c r="AL87" s="186"/>
      <c r="AM87" s="186"/>
      <c r="AN87" s="186"/>
    </row>
    <row r="88" spans="1:41" x14ac:dyDescent="0.25">
      <c r="A88" s="55">
        <v>1</v>
      </c>
      <c r="B88" s="80">
        <v>1</v>
      </c>
      <c r="C88" s="80" t="s">
        <v>531</v>
      </c>
      <c r="D88" s="80" t="s">
        <v>335</v>
      </c>
      <c r="E88" s="83" t="s">
        <v>314</v>
      </c>
      <c r="F88" s="83" t="s">
        <v>56</v>
      </c>
      <c r="G88" s="116" t="s">
        <v>1047</v>
      </c>
      <c r="AC88" s="186"/>
      <c r="AD88" s="186"/>
      <c r="AE88" s="186"/>
      <c r="AF88" s="186"/>
      <c r="AG88" s="186"/>
      <c r="AH88" s="186"/>
      <c r="AI88" s="186"/>
      <c r="AJ88" s="186"/>
      <c r="AK88" s="186"/>
      <c r="AL88" s="186"/>
      <c r="AM88" s="186"/>
      <c r="AN88" s="186"/>
    </row>
    <row r="89" spans="1:41" x14ac:dyDescent="0.25">
      <c r="A89" s="85">
        <v>2</v>
      </c>
      <c r="B89" s="54">
        <v>2</v>
      </c>
      <c r="C89" s="54" t="s">
        <v>1016</v>
      </c>
      <c r="D89" s="54" t="s">
        <v>1017</v>
      </c>
      <c r="E89" s="58" t="s">
        <v>311</v>
      </c>
      <c r="F89" s="70" t="s">
        <v>97</v>
      </c>
      <c r="G89" s="115" t="s">
        <v>1041</v>
      </c>
      <c r="AC89" s="186"/>
      <c r="AD89" s="186"/>
      <c r="AE89" s="186"/>
      <c r="AF89" s="186"/>
      <c r="AG89" s="186"/>
      <c r="AH89" s="186"/>
      <c r="AI89" s="186"/>
      <c r="AJ89" s="186"/>
      <c r="AK89" s="186"/>
      <c r="AL89" s="186"/>
      <c r="AM89" s="186"/>
      <c r="AN89" s="186"/>
    </row>
    <row r="90" spans="1:41" x14ac:dyDescent="0.25">
      <c r="A90" s="54">
        <v>3</v>
      </c>
      <c r="B90" s="54">
        <v>3</v>
      </c>
      <c r="C90" s="54" t="s">
        <v>538</v>
      </c>
      <c r="D90" s="54" t="s">
        <v>349</v>
      </c>
      <c r="E90" s="58" t="s">
        <v>315</v>
      </c>
      <c r="F90" s="58" t="s">
        <v>476</v>
      </c>
      <c r="G90" s="115" t="s">
        <v>1057</v>
      </c>
      <c r="AC90" s="186"/>
      <c r="AD90" s="186"/>
      <c r="AE90" s="186"/>
      <c r="AF90" s="186"/>
      <c r="AG90" s="186"/>
      <c r="AH90" s="186"/>
      <c r="AI90" s="186"/>
      <c r="AJ90" s="186"/>
      <c r="AK90" s="186"/>
      <c r="AL90" s="186"/>
      <c r="AM90" s="186"/>
      <c r="AN90" s="186"/>
    </row>
    <row r="92" spans="1:41" x14ac:dyDescent="0.25">
      <c r="B92" s="186" t="s">
        <v>322</v>
      </c>
      <c r="C92" s="186" t="s">
        <v>194</v>
      </c>
      <c r="D92" s="276" t="s">
        <v>1074</v>
      </c>
      <c r="E92" s="186" t="s">
        <v>817</v>
      </c>
      <c r="F92" s="13">
        <v>110</v>
      </c>
      <c r="AN92" s="186"/>
    </row>
    <row r="93" spans="1:41" x14ac:dyDescent="0.25">
      <c r="B93" s="186" t="s">
        <v>124</v>
      </c>
      <c r="C93" s="186" t="s">
        <v>512</v>
      </c>
      <c r="D93" s="284" t="s">
        <v>1075</v>
      </c>
      <c r="E93" s="186" t="s">
        <v>350</v>
      </c>
      <c r="F93" s="13">
        <v>110</v>
      </c>
      <c r="G93" s="108"/>
      <c r="AN93" s="186"/>
    </row>
    <row r="94" spans="1:41" x14ac:dyDescent="0.25">
      <c r="B94" s="186" t="s">
        <v>323</v>
      </c>
      <c r="C94" s="107" t="s">
        <v>1076</v>
      </c>
      <c r="E94" s="186" t="s">
        <v>1010</v>
      </c>
      <c r="F94" s="13">
        <v>55</v>
      </c>
      <c r="AN94" s="186"/>
    </row>
    <row r="96" spans="1:41" x14ac:dyDescent="0.25">
      <c r="F96" s="108"/>
      <c r="AN96" s="186"/>
    </row>
    <row r="98" spans="6:40" x14ac:dyDescent="0.25">
      <c r="F98" s="109" t="s">
        <v>1073</v>
      </c>
      <c r="AN98" s="186"/>
    </row>
    <row r="99" spans="6:40" x14ac:dyDescent="0.25">
      <c r="F99" s="109" t="s">
        <v>324</v>
      </c>
      <c r="AN99" s="186"/>
    </row>
    <row r="100" spans="6:40" x14ac:dyDescent="0.25">
      <c r="F100" s="109" t="s">
        <v>325</v>
      </c>
      <c r="AN100" s="186"/>
    </row>
    <row r="101" spans="6:40" x14ac:dyDescent="0.25">
      <c r="F101" s="109" t="s">
        <v>531</v>
      </c>
      <c r="G101" s="186" t="s">
        <v>1047</v>
      </c>
      <c r="H101" s="13">
        <v>100</v>
      </c>
      <c r="P101" s="35"/>
      <c r="Q101" s="35"/>
      <c r="R101" s="35"/>
      <c r="S101" s="35"/>
      <c r="T101" s="35"/>
      <c r="U101" s="35"/>
      <c r="V101" s="35"/>
      <c r="W101" s="35"/>
      <c r="X101" s="26"/>
      <c r="Y101" s="26"/>
      <c r="Z101" s="26"/>
      <c r="AA101" s="26"/>
      <c r="AB101" s="26"/>
      <c r="AC101" s="26"/>
      <c r="AD101" s="186"/>
      <c r="AE101" s="186"/>
      <c r="AF101" s="186"/>
      <c r="AG101" s="186"/>
      <c r="AH101" s="186"/>
      <c r="AI101" s="186"/>
      <c r="AJ101" s="186"/>
      <c r="AK101" s="186"/>
      <c r="AL101" s="186"/>
      <c r="AM101" s="186"/>
      <c r="AN101" s="186"/>
    </row>
    <row r="102" spans="6:40" x14ac:dyDescent="0.25">
      <c r="F102" s="109" t="s">
        <v>135</v>
      </c>
      <c r="G102" s="186" t="s">
        <v>1049</v>
      </c>
      <c r="H102" s="13">
        <v>80</v>
      </c>
      <c r="O102" s="35"/>
      <c r="P102" s="26"/>
      <c r="Q102" s="26"/>
      <c r="R102" s="26"/>
      <c r="S102" s="26"/>
      <c r="T102" s="26"/>
      <c r="U102" s="26"/>
      <c r="V102" s="26"/>
      <c r="W102" s="26"/>
      <c r="X102" s="26"/>
      <c r="Y102" s="26"/>
      <c r="Z102" s="26"/>
      <c r="AA102" s="26"/>
      <c r="AB102" s="26"/>
      <c r="AC102" s="186"/>
      <c r="AD102" s="186"/>
      <c r="AE102" s="186"/>
      <c r="AF102" s="186"/>
      <c r="AG102" s="186"/>
      <c r="AH102" s="186"/>
      <c r="AI102" s="186"/>
      <c r="AJ102" s="186"/>
      <c r="AK102" s="186"/>
      <c r="AL102" s="186"/>
      <c r="AM102" s="186"/>
      <c r="AN102" s="186"/>
    </row>
    <row r="103" spans="6:40" x14ac:dyDescent="0.25">
      <c r="F103" s="109" t="s">
        <v>532</v>
      </c>
      <c r="G103" s="186" t="s">
        <v>1051</v>
      </c>
      <c r="H103" s="13">
        <v>60</v>
      </c>
      <c r="AC103" s="186"/>
      <c r="AD103" s="186"/>
      <c r="AE103" s="186"/>
      <c r="AF103" s="186"/>
      <c r="AG103" s="186"/>
      <c r="AH103" s="186"/>
      <c r="AI103" s="186"/>
      <c r="AJ103" s="186"/>
      <c r="AK103" s="186"/>
      <c r="AL103" s="186"/>
      <c r="AM103" s="186"/>
      <c r="AN103" s="186"/>
    </row>
    <row r="104" spans="6:40" x14ac:dyDescent="0.25">
      <c r="F104" s="109" t="s">
        <v>534</v>
      </c>
      <c r="G104" s="186" t="s">
        <v>1053</v>
      </c>
      <c r="H104" s="13">
        <v>30</v>
      </c>
      <c r="AC104" s="186"/>
      <c r="AD104" s="186"/>
      <c r="AE104" s="186"/>
      <c r="AF104" s="186"/>
      <c r="AG104" s="186"/>
      <c r="AH104" s="186"/>
      <c r="AI104" s="186"/>
      <c r="AJ104" s="186"/>
      <c r="AK104" s="186"/>
      <c r="AL104" s="186"/>
      <c r="AM104" s="186"/>
      <c r="AN104" s="186"/>
    </row>
    <row r="105" spans="6:40" x14ac:dyDescent="0.25">
      <c r="F105" s="109" t="s">
        <v>380</v>
      </c>
      <c r="G105" s="186" t="s">
        <v>495</v>
      </c>
      <c r="H105" s="13">
        <v>15</v>
      </c>
      <c r="AC105" s="186"/>
      <c r="AD105" s="186"/>
      <c r="AE105" s="186"/>
      <c r="AF105" s="186"/>
      <c r="AG105" s="186"/>
      <c r="AH105" s="186"/>
      <c r="AI105" s="186"/>
      <c r="AJ105" s="186"/>
      <c r="AK105" s="186"/>
      <c r="AL105" s="186"/>
      <c r="AM105" s="186"/>
      <c r="AN105" s="186"/>
    </row>
    <row r="106" spans="6:40" x14ac:dyDescent="0.25">
      <c r="F106" s="109" t="s">
        <v>326</v>
      </c>
      <c r="AC106" s="186"/>
      <c r="AD106" s="186"/>
      <c r="AE106" s="186"/>
      <c r="AF106" s="186"/>
      <c r="AG106" s="186"/>
      <c r="AH106" s="186"/>
      <c r="AI106" s="186"/>
      <c r="AJ106" s="186"/>
      <c r="AK106" s="186"/>
      <c r="AL106" s="186"/>
      <c r="AM106" s="186"/>
      <c r="AN106" s="186"/>
    </row>
    <row r="107" spans="6:40" x14ac:dyDescent="0.25">
      <c r="F107" s="109" t="s">
        <v>1016</v>
      </c>
      <c r="G107" s="186" t="s">
        <v>1041</v>
      </c>
      <c r="H107" s="13">
        <v>100</v>
      </c>
      <c r="AC107" s="186"/>
      <c r="AD107" s="186"/>
      <c r="AE107" s="186"/>
      <c r="AF107" s="186"/>
      <c r="AG107" s="186"/>
      <c r="AH107" s="186"/>
      <c r="AI107" s="186"/>
      <c r="AJ107" s="186"/>
      <c r="AK107" s="186"/>
      <c r="AL107" s="186"/>
      <c r="AM107" s="186"/>
      <c r="AN107" s="186"/>
    </row>
    <row r="108" spans="6:40" x14ac:dyDescent="0.25">
      <c r="F108" s="109" t="s">
        <v>547</v>
      </c>
      <c r="G108" s="186" t="s">
        <v>860</v>
      </c>
      <c r="H108" s="13">
        <v>80</v>
      </c>
      <c r="AC108" s="186"/>
      <c r="AD108" s="186"/>
      <c r="AE108" s="186"/>
      <c r="AF108" s="186"/>
      <c r="AG108" s="186"/>
      <c r="AH108" s="186"/>
      <c r="AI108" s="186"/>
      <c r="AJ108" s="186"/>
      <c r="AK108" s="186"/>
      <c r="AL108" s="186"/>
      <c r="AM108" s="186"/>
      <c r="AN108" s="186"/>
    </row>
    <row r="109" spans="6:40" x14ac:dyDescent="0.25">
      <c r="F109" s="109" t="s">
        <v>512</v>
      </c>
      <c r="G109" s="186" t="s">
        <v>1039</v>
      </c>
      <c r="H109" s="13">
        <v>60</v>
      </c>
      <c r="AC109" s="186"/>
      <c r="AD109" s="186"/>
      <c r="AE109" s="186"/>
      <c r="AF109" s="186"/>
      <c r="AG109" s="186"/>
      <c r="AH109" s="186"/>
      <c r="AI109" s="186"/>
      <c r="AJ109" s="186"/>
      <c r="AK109" s="186"/>
      <c r="AL109" s="186"/>
      <c r="AM109" s="186"/>
      <c r="AN109" s="186"/>
    </row>
    <row r="110" spans="6:40" x14ac:dyDescent="0.25">
      <c r="F110" s="109" t="s">
        <v>194</v>
      </c>
      <c r="G110" s="186" t="s">
        <v>1037</v>
      </c>
      <c r="H110" s="13">
        <v>30</v>
      </c>
      <c r="AC110" s="186"/>
      <c r="AD110" s="186"/>
      <c r="AE110" s="186"/>
      <c r="AF110" s="186"/>
      <c r="AG110" s="186"/>
      <c r="AH110" s="186"/>
      <c r="AI110" s="186"/>
      <c r="AJ110" s="186"/>
      <c r="AK110" s="186"/>
      <c r="AL110" s="186"/>
      <c r="AM110" s="186"/>
      <c r="AN110" s="186"/>
    </row>
    <row r="111" spans="6:40" x14ac:dyDescent="0.25">
      <c r="F111" s="109" t="s">
        <v>191</v>
      </c>
      <c r="G111" s="186" t="s">
        <v>1034</v>
      </c>
      <c r="H111" s="13">
        <v>15</v>
      </c>
      <c r="AC111" s="186"/>
      <c r="AD111" s="186"/>
      <c r="AE111" s="186"/>
      <c r="AF111" s="186"/>
      <c r="AG111" s="186"/>
      <c r="AH111" s="186"/>
      <c r="AI111" s="186"/>
      <c r="AJ111" s="186"/>
      <c r="AK111" s="186"/>
      <c r="AL111" s="186"/>
      <c r="AM111" s="186"/>
      <c r="AN111" s="186"/>
    </row>
    <row r="112" spans="6:40" x14ac:dyDescent="0.25">
      <c r="F112" s="109" t="s">
        <v>479</v>
      </c>
      <c r="AC112" s="186"/>
      <c r="AD112" s="186"/>
      <c r="AE112" s="186"/>
      <c r="AF112" s="186"/>
      <c r="AG112" s="186"/>
      <c r="AH112" s="186"/>
      <c r="AI112" s="186"/>
      <c r="AJ112" s="186"/>
      <c r="AK112" s="186"/>
      <c r="AL112" s="186"/>
      <c r="AM112" s="186"/>
      <c r="AN112" s="186"/>
    </row>
    <row r="113" spans="6:40" x14ac:dyDescent="0.25">
      <c r="F113" s="109" t="s">
        <v>538</v>
      </c>
      <c r="G113" s="186" t="s">
        <v>1057</v>
      </c>
      <c r="H113" s="13">
        <v>100</v>
      </c>
      <c r="AC113" s="186"/>
      <c r="AD113" s="186"/>
      <c r="AE113" s="186"/>
      <c r="AF113" s="186"/>
      <c r="AG113" s="186"/>
      <c r="AH113" s="186"/>
      <c r="AI113" s="186"/>
      <c r="AJ113" s="186"/>
      <c r="AK113" s="186"/>
      <c r="AL113" s="186"/>
      <c r="AM113" s="186"/>
      <c r="AN113" s="186"/>
    </row>
    <row r="114" spans="6:40" x14ac:dyDescent="0.25">
      <c r="F114" s="109" t="s">
        <v>141</v>
      </c>
      <c r="G114" s="186" t="s">
        <v>1059</v>
      </c>
      <c r="H114" s="13">
        <v>80</v>
      </c>
      <c r="AC114" s="186"/>
      <c r="AD114" s="186"/>
      <c r="AE114" s="186"/>
      <c r="AF114" s="186"/>
      <c r="AG114" s="186"/>
      <c r="AH114" s="186"/>
      <c r="AI114" s="186"/>
      <c r="AJ114" s="186"/>
      <c r="AK114" s="186"/>
      <c r="AL114" s="186"/>
      <c r="AM114" s="186"/>
      <c r="AN114" s="186"/>
    </row>
    <row r="115" spans="6:40" x14ac:dyDescent="0.25">
      <c r="F115" s="186" t="s">
        <v>563</v>
      </c>
      <c r="G115" s="186" t="s">
        <v>1061</v>
      </c>
      <c r="H115" s="13">
        <v>60</v>
      </c>
    </row>
    <row r="116" spans="6:40" x14ac:dyDescent="0.25">
      <c r="F116" s="186" t="s">
        <v>148</v>
      </c>
      <c r="G116" s="186" t="s">
        <v>1068</v>
      </c>
      <c r="H116" s="13">
        <v>30</v>
      </c>
    </row>
    <row r="117" spans="6:40" x14ac:dyDescent="0.25">
      <c r="F117" s="186" t="s">
        <v>131</v>
      </c>
      <c r="G117" s="186" t="s">
        <v>1064</v>
      </c>
      <c r="H117" s="13">
        <v>15</v>
      </c>
    </row>
    <row r="118" spans="6:40" x14ac:dyDescent="0.25">
      <c r="H118" s="13"/>
    </row>
    <row r="119" spans="6:40" x14ac:dyDescent="0.25">
      <c r="H119" s="13"/>
    </row>
    <row r="120" spans="6:40" x14ac:dyDescent="0.25">
      <c r="J120" s="13"/>
    </row>
    <row r="121" spans="6:40" x14ac:dyDescent="0.25">
      <c r="H121" s="13"/>
      <c r="J121" s="13"/>
    </row>
    <row r="122" spans="6:40" x14ac:dyDescent="0.25">
      <c r="H122" s="13"/>
      <c r="J122" s="13"/>
      <c r="AC122" s="186"/>
      <c r="AD122" s="186"/>
      <c r="AE122" s="186"/>
      <c r="AF122" s="186"/>
      <c r="AG122" s="186"/>
      <c r="AH122" s="186"/>
      <c r="AI122" s="186"/>
      <c r="AJ122" s="186"/>
      <c r="AK122" s="186"/>
      <c r="AL122" s="186"/>
      <c r="AM122" s="186"/>
      <c r="AN122" s="186"/>
    </row>
    <row r="123" spans="6:40" x14ac:dyDescent="0.25">
      <c r="H123" s="13"/>
    </row>
    <row r="124" spans="6:40" x14ac:dyDescent="0.25">
      <c r="H124" s="13"/>
    </row>
    <row r="126" spans="6:40" x14ac:dyDescent="0.25">
      <c r="F126" s="108"/>
      <c r="H126" s="13"/>
    </row>
    <row r="127" spans="6:40" x14ac:dyDescent="0.25">
      <c r="H127" s="13"/>
    </row>
    <row r="128" spans="6:40" x14ac:dyDescent="0.25">
      <c r="H128" s="13"/>
      <c r="AC128" s="186"/>
      <c r="AD128" s="186"/>
      <c r="AE128" s="186"/>
      <c r="AF128" s="186"/>
      <c r="AG128" s="186"/>
      <c r="AH128" s="186"/>
      <c r="AI128" s="186"/>
      <c r="AJ128" s="186"/>
      <c r="AK128" s="186"/>
      <c r="AL128" s="186"/>
      <c r="AM128" s="186"/>
      <c r="AN128" s="186"/>
    </row>
  </sheetData>
  <sortState ref="B11:AO64">
    <sortCondition ref="F11:F64"/>
    <sortCondition descending="1" ref="J11:J64"/>
  </sortState>
  <mergeCells count="12">
    <mergeCell ref="B82:D82"/>
    <mergeCell ref="K82:AA82"/>
    <mergeCell ref="AD82:AJ82"/>
    <mergeCell ref="C83:F83"/>
    <mergeCell ref="B84:D84"/>
    <mergeCell ref="K84:AA84"/>
    <mergeCell ref="AD84:AJ84"/>
    <mergeCell ref="C2:D2"/>
    <mergeCell ref="C3:D3"/>
    <mergeCell ref="C4:D4"/>
    <mergeCell ref="C5:D5"/>
    <mergeCell ref="C6:D6"/>
  </mergeCells>
  <pageMargins left="0.70866141732283472" right="0.70866141732283472" top="0.74803149606299213" bottom="0.74803149606299213" header="0.31496062992125984" footer="0.31496062992125984"/>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18</vt:i4>
      </vt:variant>
    </vt:vector>
  </HeadingPairs>
  <TitlesOfParts>
    <vt:vector size="42" baseType="lpstr">
      <vt:lpstr>Round 1</vt:lpstr>
      <vt:lpstr>Round 2</vt:lpstr>
      <vt:lpstr>Round 3</vt:lpstr>
      <vt:lpstr>Round 4</vt:lpstr>
      <vt:lpstr>ROUND 5</vt:lpstr>
      <vt:lpstr>Round 6</vt:lpstr>
      <vt:lpstr>Round 7</vt:lpstr>
      <vt:lpstr>Round 8</vt:lpstr>
      <vt:lpstr>Round 9</vt:lpstr>
      <vt:lpstr>Round 10</vt:lpstr>
      <vt:lpstr>Round 11</vt:lpstr>
      <vt:lpstr>Round 12</vt:lpstr>
      <vt:lpstr>IND</vt:lpstr>
      <vt:lpstr>CUP</vt:lpstr>
      <vt:lpstr>Species Data</vt:lpstr>
      <vt:lpstr>Species</vt:lpstr>
      <vt:lpstr>Pairs</vt:lpstr>
      <vt:lpstr>5 - man</vt:lpstr>
      <vt:lpstr>Plate</vt:lpstr>
      <vt:lpstr>Members</vt:lpstr>
      <vt:lpstr>Sheet2</vt:lpstr>
      <vt:lpstr>Sheet1</vt:lpstr>
      <vt:lpstr>Sheet3</vt:lpstr>
      <vt:lpstr>Sheet4</vt:lpstr>
      <vt:lpstr>'5 - man'!Print_Area</vt:lpstr>
      <vt:lpstr>CUP!Print_Area</vt:lpstr>
      <vt:lpstr>IND!Print_Area</vt:lpstr>
      <vt:lpstr>Pairs!Print_Area</vt:lpstr>
      <vt:lpstr>Plate!Print_Area</vt:lpstr>
      <vt:lpstr>'Round 1'!Print_Area</vt:lpstr>
      <vt:lpstr>'Round 10'!Print_Area</vt:lpstr>
      <vt:lpstr>'Round 11'!Print_Area</vt:lpstr>
      <vt:lpstr>'Round 12'!Print_Area</vt:lpstr>
      <vt:lpstr>'Round 2'!Print_Area</vt:lpstr>
      <vt:lpstr>'Round 3'!Print_Area</vt:lpstr>
      <vt:lpstr>'Round 4'!Print_Area</vt:lpstr>
      <vt:lpstr>'ROUND 5'!Print_Area</vt:lpstr>
      <vt:lpstr>'Round 6'!Print_Area</vt:lpstr>
      <vt:lpstr>'Round 7'!Print_Area</vt:lpstr>
      <vt:lpstr>'Round 8'!Print_Area</vt:lpstr>
      <vt:lpstr>'Round 9'!Print_Area</vt:lpstr>
      <vt:lpstr>Species!Print_Area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Hayter, Nick</cp:lastModifiedBy>
  <cp:lastPrinted>2017-02-19T10:43:46Z</cp:lastPrinted>
  <dcterms:created xsi:type="dcterms:W3CDTF">2015-01-27T21:32:32Z</dcterms:created>
  <dcterms:modified xsi:type="dcterms:W3CDTF">2017-12-12T15:20:53Z</dcterms:modified>
</cp:coreProperties>
</file>